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F071F9BB-3842-4524-B02A-13ACF5E7B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rrent" sheetId="1" r:id="rId1"/>
  </sheets>
  <definedNames>
    <definedName name="_xlnm.Print_Area" localSheetId="0">Current!$B$8:$R$87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1" l="1"/>
  <c r="Q86" i="1"/>
  <c r="P86" i="1"/>
  <c r="R84" i="1"/>
  <c r="Q84" i="1"/>
  <c r="P84" i="1"/>
  <c r="R79" i="1"/>
  <c r="Q79" i="1"/>
  <c r="P79" i="1"/>
  <c r="R71" i="1"/>
  <c r="Q71" i="1"/>
  <c r="P71" i="1"/>
  <c r="L71" i="1"/>
  <c r="K71" i="1"/>
  <c r="R70" i="1"/>
  <c r="Q70" i="1"/>
  <c r="P70" i="1"/>
  <c r="L70" i="1"/>
  <c r="K70" i="1"/>
  <c r="J70" i="1"/>
  <c r="I70" i="1"/>
  <c r="G70" i="1"/>
  <c r="E70" i="1"/>
  <c r="R69" i="1"/>
  <c r="Q69" i="1"/>
  <c r="P69" i="1"/>
  <c r="L69" i="1"/>
  <c r="K69" i="1"/>
  <c r="J69" i="1"/>
  <c r="I69" i="1"/>
  <c r="G69" i="1"/>
  <c r="E69" i="1"/>
  <c r="L68" i="1"/>
  <c r="R67" i="1"/>
  <c r="Q67" i="1"/>
  <c r="P67" i="1"/>
  <c r="L67" i="1"/>
  <c r="K67" i="1"/>
  <c r="J67" i="1"/>
  <c r="I67" i="1"/>
  <c r="G67" i="1"/>
  <c r="E67" i="1"/>
  <c r="R66" i="1"/>
  <c r="Q66" i="1"/>
  <c r="P66" i="1"/>
  <c r="L66" i="1"/>
  <c r="K66" i="1"/>
  <c r="J66" i="1"/>
  <c r="I66" i="1"/>
  <c r="G66" i="1"/>
  <c r="E66" i="1"/>
  <c r="R65" i="1"/>
  <c r="Q65" i="1"/>
  <c r="P65" i="1"/>
  <c r="L65" i="1"/>
  <c r="K65" i="1"/>
  <c r="J65" i="1"/>
  <c r="I65" i="1"/>
  <c r="G65" i="1"/>
  <c r="E65" i="1"/>
  <c r="R64" i="1"/>
  <c r="Q64" i="1"/>
  <c r="P64" i="1"/>
  <c r="L64" i="1"/>
  <c r="K64" i="1"/>
  <c r="J64" i="1"/>
  <c r="I64" i="1"/>
  <c r="G64" i="1"/>
  <c r="E64" i="1"/>
  <c r="R63" i="1"/>
  <c r="Q63" i="1"/>
  <c r="P63" i="1"/>
  <c r="L63" i="1"/>
  <c r="K63" i="1"/>
  <c r="J63" i="1"/>
  <c r="I63" i="1"/>
  <c r="G63" i="1"/>
  <c r="E63" i="1"/>
  <c r="L62" i="1"/>
  <c r="E62" i="1"/>
  <c r="R61" i="1"/>
  <c r="Q61" i="1"/>
  <c r="P61" i="1"/>
  <c r="L61" i="1"/>
  <c r="K61" i="1"/>
  <c r="J61" i="1"/>
  <c r="I61" i="1"/>
  <c r="G61" i="1"/>
  <c r="E61" i="1"/>
  <c r="R60" i="1"/>
  <c r="Q60" i="1"/>
  <c r="P60" i="1"/>
  <c r="L60" i="1"/>
  <c r="K60" i="1"/>
  <c r="J60" i="1"/>
  <c r="I60" i="1"/>
  <c r="G60" i="1"/>
  <c r="E60" i="1"/>
  <c r="R59" i="1"/>
  <c r="Q59" i="1"/>
  <c r="P59" i="1"/>
  <c r="L59" i="1"/>
  <c r="K59" i="1"/>
  <c r="J59" i="1"/>
  <c r="I59" i="1"/>
  <c r="G59" i="1"/>
  <c r="E59" i="1"/>
  <c r="R58" i="1"/>
  <c r="Q58" i="1"/>
  <c r="P58" i="1"/>
  <c r="L58" i="1"/>
  <c r="K58" i="1"/>
  <c r="J58" i="1"/>
  <c r="I58" i="1"/>
  <c r="G58" i="1"/>
  <c r="E58" i="1"/>
  <c r="L57" i="1"/>
  <c r="R56" i="1"/>
  <c r="Q56" i="1"/>
  <c r="P56" i="1"/>
  <c r="L56" i="1"/>
  <c r="K56" i="1"/>
  <c r="J56" i="1"/>
  <c r="I56" i="1"/>
  <c r="G56" i="1"/>
  <c r="E56" i="1"/>
  <c r="R55" i="1"/>
  <c r="Q55" i="1"/>
  <c r="P55" i="1"/>
  <c r="L55" i="1"/>
  <c r="K55" i="1"/>
  <c r="J55" i="1"/>
  <c r="I55" i="1"/>
  <c r="G55" i="1"/>
  <c r="E55" i="1"/>
  <c r="R54" i="1"/>
  <c r="Q54" i="1"/>
  <c r="P54" i="1"/>
  <c r="L54" i="1"/>
  <c r="K54" i="1"/>
  <c r="J54" i="1"/>
  <c r="I54" i="1"/>
  <c r="G54" i="1"/>
  <c r="E54" i="1"/>
  <c r="R53" i="1"/>
  <c r="Q53" i="1"/>
  <c r="P53" i="1"/>
  <c r="L53" i="1"/>
  <c r="K53" i="1"/>
  <c r="J53" i="1"/>
  <c r="I53" i="1"/>
  <c r="G53" i="1"/>
  <c r="E53" i="1"/>
  <c r="R52" i="1"/>
  <c r="Q52" i="1"/>
  <c r="P52" i="1"/>
  <c r="L52" i="1"/>
  <c r="K52" i="1"/>
  <c r="J52" i="1"/>
  <c r="I52" i="1"/>
  <c r="G52" i="1"/>
  <c r="E52" i="1"/>
  <c r="R51" i="1"/>
  <c r="Q51" i="1"/>
  <c r="P51" i="1"/>
  <c r="L51" i="1"/>
  <c r="K51" i="1"/>
  <c r="J51" i="1"/>
  <c r="I51" i="1"/>
  <c r="G51" i="1"/>
  <c r="E51" i="1"/>
  <c r="R50" i="1"/>
  <c r="Q50" i="1"/>
  <c r="P50" i="1"/>
  <c r="L50" i="1"/>
  <c r="K50" i="1"/>
  <c r="J50" i="1"/>
  <c r="I50" i="1"/>
  <c r="G50" i="1"/>
  <c r="E50" i="1"/>
  <c r="R49" i="1"/>
  <c r="Q49" i="1"/>
  <c r="P49" i="1"/>
  <c r="L49" i="1"/>
  <c r="K49" i="1"/>
  <c r="J49" i="1"/>
  <c r="I49" i="1"/>
  <c r="G49" i="1"/>
  <c r="E49" i="1"/>
  <c r="R48" i="1"/>
  <c r="Q48" i="1"/>
  <c r="P48" i="1"/>
  <c r="L48" i="1"/>
  <c r="K48" i="1"/>
  <c r="J48" i="1"/>
  <c r="I48" i="1"/>
  <c r="G48" i="1"/>
  <c r="E48" i="1"/>
  <c r="R47" i="1"/>
  <c r="Q47" i="1"/>
  <c r="P47" i="1"/>
  <c r="L47" i="1"/>
  <c r="K47" i="1"/>
  <c r="J47" i="1"/>
  <c r="I47" i="1"/>
  <c r="G47" i="1"/>
  <c r="E47" i="1"/>
  <c r="R46" i="1"/>
  <c r="Q46" i="1"/>
  <c r="P46" i="1"/>
  <c r="L46" i="1"/>
  <c r="K46" i="1"/>
  <c r="J46" i="1"/>
  <c r="I46" i="1"/>
  <c r="G46" i="1"/>
  <c r="R45" i="1"/>
  <c r="Q45" i="1"/>
  <c r="P45" i="1"/>
  <c r="L45" i="1"/>
  <c r="K45" i="1"/>
  <c r="J45" i="1"/>
  <c r="I45" i="1"/>
  <c r="G45" i="1"/>
  <c r="E45" i="1"/>
  <c r="R44" i="1"/>
  <c r="Q44" i="1"/>
  <c r="P44" i="1"/>
  <c r="L44" i="1"/>
  <c r="K44" i="1"/>
  <c r="J44" i="1"/>
  <c r="I44" i="1"/>
  <c r="G44" i="1"/>
  <c r="E44" i="1"/>
  <c r="L43" i="1"/>
  <c r="E43" i="1"/>
  <c r="R42" i="1"/>
  <c r="Q42" i="1"/>
  <c r="P42" i="1"/>
  <c r="L42" i="1"/>
  <c r="K42" i="1"/>
  <c r="J42" i="1"/>
  <c r="I42" i="1"/>
  <c r="G42" i="1"/>
  <c r="E42" i="1"/>
  <c r="R41" i="1"/>
  <c r="Q41" i="1"/>
  <c r="P41" i="1"/>
  <c r="L41" i="1"/>
  <c r="K41" i="1"/>
  <c r="J41" i="1"/>
  <c r="I41" i="1"/>
  <c r="G41" i="1"/>
  <c r="E41" i="1"/>
  <c r="L40" i="1"/>
  <c r="E40" i="1"/>
  <c r="R39" i="1"/>
  <c r="Q39" i="1"/>
  <c r="P39" i="1"/>
  <c r="L39" i="1"/>
  <c r="K39" i="1"/>
  <c r="J39" i="1"/>
  <c r="G39" i="1"/>
  <c r="E39" i="1"/>
  <c r="L38" i="1"/>
  <c r="R37" i="1"/>
  <c r="Q37" i="1"/>
  <c r="P37" i="1"/>
  <c r="L37" i="1"/>
  <c r="K37" i="1"/>
  <c r="J37" i="1"/>
  <c r="G37" i="1"/>
  <c r="E37" i="1"/>
  <c r="R36" i="1"/>
  <c r="Q36" i="1"/>
  <c r="P36" i="1"/>
  <c r="L36" i="1"/>
  <c r="K36" i="1"/>
  <c r="J36" i="1"/>
  <c r="G36" i="1"/>
  <c r="E36" i="1"/>
  <c r="R35" i="1"/>
  <c r="Q35" i="1"/>
  <c r="P35" i="1"/>
  <c r="L35" i="1"/>
  <c r="K35" i="1"/>
  <c r="J35" i="1"/>
  <c r="G35" i="1"/>
  <c r="L34" i="1"/>
  <c r="L33" i="1"/>
  <c r="G33" i="1"/>
  <c r="R32" i="1"/>
  <c r="Q32" i="1"/>
  <c r="P32" i="1"/>
  <c r="L32" i="1"/>
  <c r="K32" i="1"/>
  <c r="J32" i="1"/>
  <c r="I32" i="1"/>
  <c r="G32" i="1"/>
  <c r="E32" i="1"/>
  <c r="R31" i="1"/>
  <c r="Q31" i="1"/>
  <c r="P31" i="1"/>
  <c r="L31" i="1"/>
  <c r="K31" i="1"/>
  <c r="J31" i="1"/>
  <c r="I31" i="1"/>
  <c r="G31" i="1"/>
  <c r="L30" i="1"/>
  <c r="E30" i="1"/>
  <c r="R29" i="1"/>
  <c r="Q29" i="1"/>
  <c r="P29" i="1"/>
  <c r="L29" i="1"/>
  <c r="K29" i="1"/>
  <c r="J29" i="1"/>
  <c r="I29" i="1"/>
  <c r="G29" i="1"/>
  <c r="R28" i="1"/>
  <c r="Q28" i="1"/>
  <c r="P28" i="1"/>
  <c r="L28" i="1"/>
  <c r="K28" i="1"/>
  <c r="J28" i="1"/>
  <c r="I28" i="1"/>
  <c r="G28" i="1"/>
  <c r="E28" i="1"/>
  <c r="L27" i="1"/>
  <c r="L26" i="1"/>
  <c r="G26" i="1"/>
  <c r="L25" i="1"/>
  <c r="J25" i="1"/>
  <c r="I25" i="1"/>
  <c r="G25" i="1"/>
  <c r="E25" i="1"/>
  <c r="R24" i="1"/>
  <c r="Q24" i="1"/>
  <c r="P24" i="1"/>
  <c r="L24" i="1"/>
  <c r="K24" i="1"/>
  <c r="J24" i="1"/>
  <c r="I24" i="1"/>
  <c r="G24" i="1"/>
  <c r="E24" i="1"/>
  <c r="R23" i="1"/>
  <c r="Q23" i="1"/>
  <c r="P23" i="1"/>
  <c r="L23" i="1"/>
  <c r="K23" i="1"/>
  <c r="J23" i="1"/>
  <c r="I23" i="1"/>
  <c r="G23" i="1"/>
  <c r="E23" i="1"/>
  <c r="L22" i="1"/>
  <c r="E22" i="1"/>
  <c r="R21" i="1"/>
  <c r="Q21" i="1"/>
  <c r="P21" i="1"/>
  <c r="L21" i="1"/>
  <c r="K21" i="1"/>
  <c r="J21" i="1"/>
  <c r="I21" i="1"/>
  <c r="G21" i="1"/>
  <c r="E21" i="1"/>
  <c r="R20" i="1"/>
  <c r="Q20" i="1"/>
  <c r="P20" i="1"/>
  <c r="L20" i="1"/>
  <c r="K20" i="1"/>
  <c r="J20" i="1"/>
  <c r="I20" i="1"/>
  <c r="G20" i="1"/>
  <c r="R19" i="1"/>
  <c r="Q19" i="1"/>
  <c r="P19" i="1"/>
  <c r="L19" i="1"/>
  <c r="K19" i="1"/>
  <c r="J19" i="1"/>
  <c r="I19" i="1"/>
  <c r="G19" i="1"/>
  <c r="R18" i="1"/>
  <c r="Q18" i="1"/>
  <c r="P18" i="1"/>
  <c r="L18" i="1"/>
  <c r="K18" i="1"/>
  <c r="J18" i="1"/>
  <c r="I18" i="1"/>
  <c r="G18" i="1"/>
  <c r="R17" i="1"/>
  <c r="Q17" i="1"/>
  <c r="P17" i="1"/>
  <c r="L17" i="1"/>
  <c r="K17" i="1"/>
  <c r="J17" i="1"/>
  <c r="I17" i="1"/>
  <c r="G17" i="1"/>
</calcChain>
</file>

<file path=xl/sharedStrings.xml><?xml version="1.0" encoding="utf-8"?>
<sst xmlns="http://schemas.openxmlformats.org/spreadsheetml/2006/main" count="110" uniqueCount="100">
  <si>
    <t xml:space="preserve">LOGISTICS TOOLBOX </t>
  </si>
  <si>
    <t xml:space="preserve"> BENCHMARK CALCULATION WORKSHEET</t>
  </si>
  <si>
    <t>MONTHLY PERIOD</t>
  </si>
  <si>
    <t>Assumptions</t>
  </si>
  <si>
    <t>Working Days</t>
  </si>
  <si>
    <t>Units per Carton</t>
  </si>
  <si>
    <t>Units</t>
  </si>
  <si>
    <t>VARIABLE LABOUR</t>
  </si>
  <si>
    <t>VOLUME</t>
  </si>
  <si>
    <t>USAGE RATE</t>
  </si>
  <si>
    <t>VALUES</t>
  </si>
  <si>
    <t>BASIS</t>
  </si>
  <si>
    <t>HOURS</t>
  </si>
  <si>
    <t>EQUIVALENT PEOPLE</t>
  </si>
  <si>
    <t>LABOUR RATE Labour Rate 1</t>
  </si>
  <si>
    <t>LABOUR RATE 2</t>
  </si>
  <si>
    <t>LABOUR RATE 3</t>
  </si>
  <si>
    <t xml:space="preserve">TOTAL LABOUR 1
</t>
  </si>
  <si>
    <t>TOTAL LABOUR 2</t>
  </si>
  <si>
    <t>TOTAL LABOUR 3</t>
  </si>
  <si>
    <t>PER DAY</t>
  </si>
  <si>
    <t>PER WEEK</t>
  </si>
  <si>
    <t>PER MONTH</t>
  </si>
  <si>
    <t>PER HOUR</t>
  </si>
  <si>
    <t>$ PER HOUR</t>
  </si>
  <si>
    <t xml:space="preserve">ASSUMPTIONS </t>
  </si>
  <si>
    <t>RECEIVING CONTAINERS</t>
  </si>
  <si>
    <t>1.1 Unpack 20 ft - Fork</t>
  </si>
  <si>
    <t>Hours Per Week</t>
  </si>
  <si>
    <t>Workdays Per Mth</t>
  </si>
  <si>
    <t>1.2 Unpack 20 ft - Hand Unload</t>
  </si>
  <si>
    <t>1.3 Unpack 40 ft - Fork</t>
  </si>
  <si>
    <t>1.4 Unpack 40 ft - Hand Unload</t>
  </si>
  <si>
    <t>1.5 Putaway</t>
  </si>
  <si>
    <t>RECEIVING LOCAL (TRUCK)</t>
  </si>
  <si>
    <t>2.1 Unload Pallets (LCL)</t>
  </si>
  <si>
    <t>2.2 Unload Pallets (local)</t>
  </si>
  <si>
    <t>2.3 Unload Pallets/Bins</t>
  </si>
  <si>
    <t>2.3 Unload items</t>
  </si>
  <si>
    <t>SORTING</t>
  </si>
  <si>
    <t>3.1 Straight Cartons</t>
  </si>
  <si>
    <t>3.2 Mixed Cartons</t>
  </si>
  <si>
    <t>PUTAWAY</t>
  </si>
  <si>
    <t>4.1 Putaway Cartons</t>
  </si>
  <si>
    <t>4.2 Putaway Pallets</t>
  </si>
  <si>
    <t>4.3 stock consolidated into multi sku bin</t>
  </si>
  <si>
    <t xml:space="preserve"> PICKING STAFF</t>
  </si>
  <si>
    <t>5.1 Unit Picks</t>
  </si>
  <si>
    <t>5.2 Order Staging</t>
  </si>
  <si>
    <t>5.3 Labelling</t>
  </si>
  <si>
    <t>PACKING STAFF</t>
  </si>
  <si>
    <t>6. Unit Picks</t>
  </si>
  <si>
    <t>DISPATCH</t>
  </si>
  <si>
    <t>7.1 Dispatch Cartons</t>
  </si>
  <si>
    <t>7.2 Dispatch Pallets</t>
  </si>
  <si>
    <t>VAS</t>
  </si>
  <si>
    <t>Poly bagging</t>
  </si>
  <si>
    <t>Tagging</t>
  </si>
  <si>
    <t>Hanging</t>
  </si>
  <si>
    <t>Barcoding</t>
  </si>
  <si>
    <t>De-polybagging</t>
  </si>
  <si>
    <t>De-hanging</t>
  </si>
  <si>
    <t>De-tagging</t>
  </si>
  <si>
    <t>Hard Tags</t>
  </si>
  <si>
    <t>Soft Tags</t>
  </si>
  <si>
    <t>Remove UK Price</t>
  </si>
  <si>
    <t>Attach Size Cube</t>
  </si>
  <si>
    <t>Re-label non edi stock (ecomm)</t>
  </si>
  <si>
    <t>Re-polybag goods returned from photo shoot</t>
  </si>
  <si>
    <t>RETURNS</t>
  </si>
  <si>
    <t>Receiving</t>
  </si>
  <si>
    <t>Processing to unit level</t>
  </si>
  <si>
    <t>Put away into stock</t>
  </si>
  <si>
    <t>Administration</t>
  </si>
  <si>
    <t xml:space="preserve">MYER / DAVID JONES ORDERS </t>
  </si>
  <si>
    <t>EDI processing</t>
  </si>
  <si>
    <t>Staging of stock</t>
  </si>
  <si>
    <t>Special Instructions</t>
  </si>
  <si>
    <t>Booking in</t>
  </si>
  <si>
    <t xml:space="preserve">Closing Myer orders </t>
  </si>
  <si>
    <t>INVENTORY</t>
  </si>
  <si>
    <t>Replenishment</t>
  </si>
  <si>
    <t>Consolidation</t>
  </si>
  <si>
    <t>Sub Total Variable Labour</t>
  </si>
  <si>
    <t xml:space="preserve">Actual </t>
  </si>
  <si>
    <t xml:space="preserve">FIXED LABOUR </t>
  </si>
  <si>
    <t>Manager</t>
  </si>
  <si>
    <t>Supervisor</t>
  </si>
  <si>
    <t>Transport Controller</t>
  </si>
  <si>
    <t>Inventory Controller</t>
  </si>
  <si>
    <t>Sub Total Fixed Labour</t>
  </si>
  <si>
    <t>OTHER</t>
  </si>
  <si>
    <t>Administration Fees</t>
  </si>
  <si>
    <t>Consumables</t>
  </si>
  <si>
    <t>Basic</t>
  </si>
  <si>
    <t>Sub Total Other</t>
  </si>
  <si>
    <t>TOTAL</t>
  </si>
  <si>
    <t>Legend:</t>
  </si>
  <si>
    <t xml:space="preserve">             = Only Input data here</t>
  </si>
  <si>
    <t xml:space="preserve">             = Formula Driven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</si>
</sst>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0.0"/>
    <numFmt numFmtId="168" formatCode="_-* #,##0.000_-;\-* #,##0.000_-;_-* &quot;-&quot;??_-;_-@_-"/>
  </numFmts>
  <fonts count="15">
    <font>
      <sz val="10"/>
      <name val="Arial"/>
      <charset val="134"/>
    </font>
    <font>
      <sz val="10"/>
      <name val="Tahoma"/>
      <charset val="134"/>
    </font>
    <font>
      <b/>
      <sz val="10"/>
      <name val="Tahoma"/>
      <charset val="134"/>
    </font>
    <font>
      <sz val="12"/>
      <name val="Calibri"/>
      <charset val="134"/>
    </font>
    <font>
      <b/>
      <sz val="12"/>
      <name val="Calibri"/>
      <charset val="134"/>
    </font>
    <font>
      <b/>
      <sz val="14"/>
      <color rgb="FF00B0F0"/>
      <name val="Calibri"/>
      <charset val="134"/>
    </font>
    <font>
      <b/>
      <sz val="12"/>
      <color rgb="FFFF0000"/>
      <name val="Calibri"/>
      <charset val="134"/>
    </font>
    <font>
      <b/>
      <sz val="12"/>
      <color theme="3"/>
      <name val="Calibri"/>
      <charset val="134"/>
    </font>
    <font>
      <b/>
      <sz val="12"/>
      <color theme="3" tint="0.39994506668294322"/>
      <name val="Calibri"/>
      <charset val="134"/>
    </font>
    <font>
      <sz val="12"/>
      <color theme="1"/>
      <name val="Calibri"/>
      <charset val="134"/>
    </font>
    <font>
      <u/>
      <sz val="12"/>
      <name val="Calibri"/>
      <charset val="134"/>
    </font>
    <font>
      <b/>
      <sz val="12"/>
      <color theme="1"/>
      <name val="Calibri"/>
      <charset val="134"/>
    </font>
    <font>
      <b/>
      <i/>
      <sz val="12"/>
      <color rgb="FF00B0F0"/>
      <name val="Calibri"/>
      <charset val="134"/>
    </font>
    <font>
      <sz val="12"/>
      <color theme="3"/>
      <name val="Calibri"/>
      <charset val="13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EAAE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4" borderId="3" xfId="0" applyFont="1" applyFill="1" applyBorder="1"/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4" fillId="2" borderId="9" xfId="0" applyFont="1" applyFill="1" applyBorder="1" applyAlignment="1">
      <alignment horizontal="left" vertical="center"/>
    </xf>
    <xf numFmtId="0" fontId="3" fillId="2" borderId="11" xfId="0" applyFont="1" applyFill="1" applyBorder="1"/>
    <xf numFmtId="0" fontId="4" fillId="2" borderId="11" xfId="0" applyFont="1" applyFill="1" applyBorder="1"/>
    <xf numFmtId="0" fontId="3" fillId="2" borderId="6" xfId="0" applyFont="1" applyFill="1" applyBorder="1"/>
    <xf numFmtId="0" fontId="3" fillId="2" borderId="11" xfId="0" applyFont="1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5" fontId="8" fillId="3" borderId="6" xfId="1" applyNumberFormat="1" applyFont="1" applyFill="1" applyBorder="1" applyAlignment="1">
      <alignment vertical="center"/>
    </xf>
    <xf numFmtId="43" fontId="9" fillId="4" borderId="6" xfId="1" applyFont="1" applyFill="1" applyBorder="1" applyAlignment="1">
      <alignment vertical="center"/>
    </xf>
    <xf numFmtId="165" fontId="9" fillId="4" borderId="6" xfId="1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5" fontId="8" fillId="3" borderId="0" xfId="1" applyNumberFormat="1" applyFont="1" applyFill="1" applyBorder="1" applyAlignment="1">
      <alignment vertical="center"/>
    </xf>
    <xf numFmtId="43" fontId="9" fillId="4" borderId="0" xfId="1" applyFont="1" applyFill="1" applyAlignment="1">
      <alignment vertical="center"/>
    </xf>
    <xf numFmtId="165" fontId="9" fillId="4" borderId="0" xfId="1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66" fontId="8" fillId="3" borderId="0" xfId="1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166" fontId="8" fillId="3" borderId="10" xfId="1" applyNumberFormat="1" applyFont="1" applyFill="1" applyBorder="1" applyAlignment="1">
      <alignment vertical="center"/>
    </xf>
    <xf numFmtId="43" fontId="9" fillId="4" borderId="10" xfId="1" applyFont="1" applyFill="1" applyBorder="1" applyAlignment="1">
      <alignment vertical="center"/>
    </xf>
    <xf numFmtId="165" fontId="9" fillId="4" borderId="10" xfId="1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166" fontId="8" fillId="2" borderId="0" xfId="1" applyNumberFormat="1" applyFont="1" applyFill="1" applyBorder="1" applyAlignment="1">
      <alignment vertical="top"/>
    </xf>
    <xf numFmtId="43" fontId="9" fillId="2" borderId="0" xfId="1" applyFont="1" applyFill="1"/>
    <xf numFmtId="166" fontId="9" fillId="2" borderId="10" xfId="1" applyNumberFormat="1" applyFont="1" applyFill="1" applyBorder="1"/>
    <xf numFmtId="0" fontId="9" fillId="2" borderId="0" xfId="0" applyFont="1" applyFill="1" applyAlignment="1">
      <alignment horizontal="center"/>
    </xf>
    <xf numFmtId="1" fontId="2" fillId="0" borderId="7" xfId="0" applyNumberFormat="1" applyFont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left" vertical="center"/>
    </xf>
    <xf numFmtId="1" fontId="4" fillId="2" borderId="6" xfId="0" applyNumberFormat="1" applyFont="1" applyFill="1" applyBorder="1" applyAlignment="1">
      <alignment horizontal="left" vertical="center"/>
    </xf>
    <xf numFmtId="166" fontId="8" fillId="3" borderId="6" xfId="1" applyNumberFormat="1" applyFont="1" applyFill="1" applyBorder="1" applyAlignment="1">
      <alignment horizontal="left" vertical="center"/>
    </xf>
    <xf numFmtId="43" fontId="9" fillId="4" borderId="6" xfId="1" applyFont="1" applyFill="1" applyBorder="1" applyAlignment="1">
      <alignment horizontal="left" vertical="center"/>
    </xf>
    <xf numFmtId="165" fontId="9" fillId="4" borderId="0" xfId="1" applyNumberFormat="1" applyFont="1" applyFill="1" applyBorder="1" applyAlignment="1">
      <alignment horizontal="left" vertical="center"/>
    </xf>
    <xf numFmtId="1" fontId="9" fillId="3" borderId="6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Alignment="1">
      <alignment horizontal="left" vertical="center"/>
    </xf>
    <xf numFmtId="166" fontId="8" fillId="3" borderId="0" xfId="1" applyNumberFormat="1" applyFont="1" applyFill="1" applyBorder="1" applyAlignment="1">
      <alignment horizontal="left" vertical="center"/>
    </xf>
    <xf numFmtId="43" fontId="9" fillId="4" borderId="0" xfId="1" applyFont="1" applyFill="1" applyAlignment="1">
      <alignment horizontal="left" vertical="center"/>
    </xf>
    <xf numFmtId="1" fontId="9" fillId="3" borderId="0" xfId="0" applyNumberFormat="1" applyFont="1" applyFill="1" applyAlignment="1">
      <alignment horizontal="center" vertical="center"/>
    </xf>
    <xf numFmtId="1" fontId="3" fillId="2" borderId="9" xfId="0" applyNumberFormat="1" applyFont="1" applyFill="1" applyBorder="1" applyAlignment="1">
      <alignment horizontal="left" vertical="center"/>
    </xf>
    <xf numFmtId="1" fontId="4" fillId="2" borderId="10" xfId="0" applyNumberFormat="1" applyFont="1" applyFill="1" applyBorder="1" applyAlignment="1">
      <alignment horizontal="left" vertical="center"/>
    </xf>
    <xf numFmtId="166" fontId="8" fillId="3" borderId="10" xfId="1" applyNumberFormat="1" applyFont="1" applyFill="1" applyBorder="1" applyAlignment="1">
      <alignment horizontal="left" vertical="center"/>
    </xf>
    <xf numFmtId="43" fontId="9" fillId="4" borderId="10" xfId="1" applyFont="1" applyFill="1" applyBorder="1" applyAlignment="1">
      <alignment horizontal="left" vertical="center"/>
    </xf>
    <xf numFmtId="165" fontId="9" fillId="4" borderId="10" xfId="1" applyNumberFormat="1" applyFont="1" applyFill="1" applyBorder="1" applyAlignment="1">
      <alignment horizontal="left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left" vertical="center" wrapText="1"/>
    </xf>
    <xf numFmtId="166" fontId="8" fillId="2" borderId="0" xfId="1" applyNumberFormat="1" applyFont="1" applyFill="1" applyBorder="1" applyAlignment="1">
      <alignment horizontal="left" vertical="center"/>
    </xf>
    <xf numFmtId="43" fontId="9" fillId="2" borderId="0" xfId="1" applyFont="1" applyFill="1" applyAlignment="1">
      <alignment horizontal="left" vertical="center"/>
    </xf>
    <xf numFmtId="166" fontId="9" fillId="2" borderId="10" xfId="1" applyNumberFormat="1" applyFont="1" applyFill="1" applyBorder="1" applyAlignment="1">
      <alignment horizontal="left" vertical="center"/>
    </xf>
    <xf numFmtId="167" fontId="9" fillId="2" borderId="0" xfId="0" applyNumberFormat="1" applyFont="1" applyFill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66" fontId="9" fillId="2" borderId="11" xfId="1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6" fontId="9" fillId="4" borderId="0" xfId="1" applyNumberFormat="1" applyFont="1" applyFill="1" applyBorder="1" applyAlignment="1">
      <alignment horizontal="left" vertical="center"/>
    </xf>
    <xf numFmtId="166" fontId="9" fillId="4" borderId="10" xfId="1" applyNumberFormat="1" applyFont="1" applyFill="1" applyBorder="1" applyAlignment="1">
      <alignment horizontal="left" vertical="center"/>
    </xf>
    <xf numFmtId="166" fontId="9" fillId="2" borderId="0" xfId="1" applyNumberFormat="1" applyFont="1" applyFill="1" applyBorder="1" applyAlignment="1">
      <alignment horizontal="left" vertical="center"/>
    </xf>
    <xf numFmtId="166" fontId="9" fillId="4" borderId="6" xfId="1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" fontId="3" fillId="2" borderId="12" xfId="0" applyNumberFormat="1" applyFont="1" applyFill="1" applyBorder="1" applyAlignment="1">
      <alignment horizontal="left" vertical="center"/>
    </xf>
    <xf numFmtId="1" fontId="4" fillId="2" borderId="11" xfId="0" applyNumberFormat="1" applyFont="1" applyFill="1" applyBorder="1" applyAlignment="1">
      <alignment horizontal="left" vertical="center"/>
    </xf>
    <xf numFmtId="166" fontId="8" fillId="3" borderId="11" xfId="1" applyNumberFormat="1" applyFont="1" applyFill="1" applyBorder="1" applyAlignment="1">
      <alignment horizontal="left" vertical="center"/>
    </xf>
    <xf numFmtId="43" fontId="9" fillId="4" borderId="11" xfId="1" applyFont="1" applyFill="1" applyBorder="1" applyAlignment="1">
      <alignment horizontal="left" vertical="center"/>
    </xf>
    <xf numFmtId="1" fontId="9" fillId="3" borderId="11" xfId="0" applyNumberFormat="1" applyFont="1" applyFill="1" applyBorder="1" applyAlignment="1">
      <alignment horizontal="center" vertical="center"/>
    </xf>
    <xf numFmtId="166" fontId="9" fillId="2" borderId="6" xfId="1" applyNumberFormat="1" applyFont="1" applyFill="1" applyBorder="1" applyAlignment="1">
      <alignment horizontal="left" vertical="center"/>
    </xf>
    <xf numFmtId="1" fontId="9" fillId="2" borderId="0" xfId="0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7" fontId="9" fillId="3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67" fontId="9" fillId="3" borderId="1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2" fontId="9" fillId="3" borderId="0" xfId="0" applyNumberFormat="1" applyFont="1" applyFill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43" fontId="9" fillId="4" borderId="6" xfId="1" applyFont="1" applyFill="1" applyBorder="1" applyAlignment="1">
      <alignment horizontal="center" vertical="center" wrapText="1"/>
    </xf>
    <xf numFmtId="44" fontId="9" fillId="3" borderId="6" xfId="2" applyFont="1" applyFill="1" applyBorder="1" applyAlignment="1">
      <alignment horizontal="center" vertical="center" wrapText="1"/>
    </xf>
    <xf numFmtId="44" fontId="3" fillId="4" borderId="6" xfId="2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9" fillId="4" borderId="0" xfId="1" applyFont="1" applyFill="1" applyBorder="1" applyAlignment="1">
      <alignment horizontal="center" vertical="center" wrapText="1"/>
    </xf>
    <xf numFmtId="44" fontId="9" fillId="3" borderId="0" xfId="2" applyFont="1" applyFill="1" applyBorder="1" applyAlignment="1">
      <alignment horizontal="center" vertical="center" wrapText="1"/>
    </xf>
    <xf numFmtId="44" fontId="3" fillId="4" borderId="0" xfId="2" applyFont="1" applyFill="1" applyBorder="1" applyAlignment="1">
      <alignment vertical="center"/>
    </xf>
    <xf numFmtId="167" fontId="9" fillId="4" borderId="0" xfId="0" applyNumberFormat="1" applyFont="1" applyFill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168" fontId="9" fillId="4" borderId="10" xfId="1" applyNumberFormat="1" applyFont="1" applyFill="1" applyBorder="1" applyAlignment="1">
      <alignment horizontal="center" vertical="center" wrapText="1"/>
    </xf>
    <xf numFmtId="44" fontId="9" fillId="3" borderId="10" xfId="2" applyFont="1" applyFill="1" applyBorder="1" applyAlignment="1">
      <alignment horizontal="center" vertical="center" wrapText="1"/>
    </xf>
    <xf numFmtId="44" fontId="3" fillId="4" borderId="10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top"/>
    </xf>
    <xf numFmtId="43" fontId="9" fillId="2" borderId="0" xfId="1" applyFont="1" applyFill="1" applyBorder="1" applyAlignment="1">
      <alignment horizontal="center" vertical="center"/>
    </xf>
    <xf numFmtId="168" fontId="9" fillId="2" borderId="0" xfId="1" applyNumberFormat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vertical="top"/>
    </xf>
    <xf numFmtId="1" fontId="9" fillId="0" borderId="6" xfId="0" applyNumberFormat="1" applyFont="1" applyBorder="1" applyAlignment="1">
      <alignment horizontal="center" vertical="center" wrapText="1"/>
    </xf>
    <xf numFmtId="168" fontId="9" fillId="4" borderId="6" xfId="1" applyNumberFormat="1" applyFont="1" applyFill="1" applyBorder="1" applyAlignment="1">
      <alignment horizontal="center" vertical="center" wrapText="1"/>
    </xf>
    <xf numFmtId="44" fontId="9" fillId="3" borderId="6" xfId="2" applyFont="1" applyFill="1" applyBorder="1" applyAlignment="1">
      <alignment horizontal="left" vertical="center" wrapText="1"/>
    </xf>
    <xf numFmtId="44" fontId="3" fillId="4" borderId="6" xfId="2" applyFont="1" applyFill="1" applyBorder="1" applyAlignment="1">
      <alignment horizontal="left" vertical="center"/>
    </xf>
    <xf numFmtId="1" fontId="9" fillId="0" borderId="0" xfId="0" applyNumberFormat="1" applyFont="1" applyAlignment="1">
      <alignment horizontal="center" vertical="center" wrapText="1"/>
    </xf>
    <xf numFmtId="44" fontId="9" fillId="3" borderId="0" xfId="2" applyFont="1" applyFill="1" applyBorder="1" applyAlignment="1">
      <alignment horizontal="left" vertical="center" wrapText="1"/>
    </xf>
    <xf numFmtId="44" fontId="3" fillId="4" borderId="0" xfId="2" applyFont="1" applyFill="1" applyBorder="1" applyAlignment="1">
      <alignment horizontal="left" vertical="center"/>
    </xf>
    <xf numFmtId="167" fontId="9" fillId="4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44" fontId="9" fillId="3" borderId="10" xfId="2" applyFont="1" applyFill="1" applyBorder="1" applyAlignment="1">
      <alignment horizontal="left" vertical="center" wrapText="1"/>
    </xf>
    <xf numFmtId="44" fontId="3" fillId="4" borderId="10" xfId="2" applyFont="1" applyFill="1" applyBorder="1" applyAlignment="1">
      <alignment horizontal="left" vertical="center"/>
    </xf>
    <xf numFmtId="1" fontId="9" fillId="2" borderId="0" xfId="0" applyNumberFormat="1" applyFont="1" applyFill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4" fontId="9" fillId="2" borderId="0" xfId="2" applyFont="1" applyFill="1" applyBorder="1" applyAlignment="1">
      <alignment horizontal="left" vertical="center" wrapText="1"/>
    </xf>
    <xf numFmtId="44" fontId="3" fillId="2" borderId="0" xfId="2" applyFont="1" applyFill="1" applyBorder="1" applyAlignment="1">
      <alignment horizontal="left" vertical="center"/>
    </xf>
    <xf numFmtId="43" fontId="9" fillId="2" borderId="0" xfId="1" applyFont="1" applyFill="1" applyBorder="1" applyAlignment="1">
      <alignment horizontal="left" vertical="center"/>
    </xf>
    <xf numFmtId="1" fontId="9" fillId="4" borderId="10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left" vertical="center"/>
    </xf>
    <xf numFmtId="1" fontId="9" fillId="4" borderId="11" xfId="0" applyNumberFormat="1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43" fontId="9" fillId="4" borderId="11" xfId="1" applyFont="1" applyFill="1" applyBorder="1" applyAlignment="1">
      <alignment horizontal="center" vertical="center" wrapText="1"/>
    </xf>
    <xf numFmtId="168" fontId="9" fillId="4" borderId="11" xfId="1" applyNumberFormat="1" applyFont="1" applyFill="1" applyBorder="1" applyAlignment="1">
      <alignment horizontal="center" vertical="center" wrapText="1"/>
    </xf>
    <xf numFmtId="44" fontId="9" fillId="3" borderId="11" xfId="2" applyFont="1" applyFill="1" applyBorder="1" applyAlignment="1">
      <alignment horizontal="left" vertical="center" wrapText="1"/>
    </xf>
    <xf numFmtId="44" fontId="3" fillId="4" borderId="11" xfId="2" applyFont="1" applyFill="1" applyBorder="1" applyAlignment="1">
      <alignment horizontal="left" vertical="center"/>
    </xf>
    <xf numFmtId="1" fontId="9" fillId="4" borderId="0" xfId="0" applyNumberFormat="1" applyFont="1" applyFill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5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15" xfId="0" applyFont="1" applyFill="1" applyBorder="1"/>
    <xf numFmtId="44" fontId="3" fillId="4" borderId="13" xfId="2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44" fontId="3" fillId="4" borderId="14" xfId="2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4" borderId="16" xfId="2" applyFont="1" applyFill="1" applyBorder="1" applyAlignment="1">
      <alignment vertical="center"/>
    </xf>
    <xf numFmtId="0" fontId="3" fillId="2" borderId="14" xfId="0" applyFont="1" applyFill="1" applyBorder="1"/>
    <xf numFmtId="44" fontId="3" fillId="4" borderId="13" xfId="2" applyFont="1" applyFill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44" fontId="3" fillId="4" borderId="14" xfId="2" applyFont="1" applyFill="1" applyBorder="1" applyAlignment="1">
      <alignment horizontal="left" vertical="center"/>
    </xf>
    <xf numFmtId="44" fontId="3" fillId="4" borderId="16" xfId="2" applyFont="1" applyFill="1" applyBorder="1" applyAlignment="1">
      <alignment horizontal="left" vertical="center"/>
    </xf>
    <xf numFmtId="44" fontId="3" fillId="2" borderId="14" xfId="2" applyFont="1" applyFill="1" applyBorder="1" applyAlignment="1">
      <alignment horizontal="left" vertical="center"/>
    </xf>
    <xf numFmtId="1" fontId="3" fillId="2" borderId="0" xfId="0" applyNumberFormat="1" applyFont="1" applyFill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1" fontId="3" fillId="4" borderId="16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3" fillId="4" borderId="15" xfId="2" applyFont="1" applyFill="1" applyBorder="1" applyAlignment="1">
      <alignment horizontal="left" vertical="center"/>
    </xf>
    <xf numFmtId="167" fontId="9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4" fillId="0" borderId="8" xfId="0" applyFont="1" applyBorder="1"/>
    <xf numFmtId="0" fontId="11" fillId="0" borderId="8" xfId="0" applyFont="1" applyBorder="1" applyAlignment="1">
      <alignment horizontal="left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/>
    <xf numFmtId="2" fontId="4" fillId="2" borderId="6" xfId="0" applyNumberFormat="1" applyFont="1" applyFill="1" applyBorder="1"/>
    <xf numFmtId="2" fontId="4" fillId="2" borderId="6" xfId="0" applyNumberFormat="1" applyFont="1" applyFill="1" applyBorder="1" applyAlignment="1">
      <alignment horizontal="center"/>
    </xf>
    <xf numFmtId="0" fontId="3" fillId="2" borderId="8" xfId="0" applyFont="1" applyFill="1" applyBorder="1"/>
    <xf numFmtId="44" fontId="3" fillId="0" borderId="0" xfId="2" applyFont="1" applyBorder="1"/>
    <xf numFmtId="44" fontId="3" fillId="0" borderId="0" xfId="2" applyFont="1" applyFill="1" applyBorder="1"/>
    <xf numFmtId="44" fontId="3" fillId="0" borderId="0" xfId="2" applyFont="1" applyFill="1" applyBorder="1" applyAlignment="1">
      <alignment horizontal="center"/>
    </xf>
    <xf numFmtId="0" fontId="4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0" borderId="17" xfId="0" applyFont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4" fillId="0" borderId="10" xfId="0" applyFont="1" applyBorder="1"/>
    <xf numFmtId="0" fontId="3" fillId="0" borderId="10" xfId="0" applyFont="1" applyBorder="1" applyAlignment="1">
      <alignment horizontal="center"/>
    </xf>
    <xf numFmtId="0" fontId="13" fillId="0" borderId="0" xfId="0" applyFont="1"/>
    <xf numFmtId="43" fontId="4" fillId="4" borderId="0" xfId="0" applyNumberFormat="1" applyFont="1" applyFill="1" applyAlignment="1">
      <alignment horizontal="center" vertical="center"/>
    </xf>
    <xf numFmtId="44" fontId="4" fillId="4" borderId="9" xfId="2" applyFont="1" applyFill="1" applyBorder="1"/>
    <xf numFmtId="43" fontId="3" fillId="4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44" fontId="9" fillId="3" borderId="0" xfId="2" applyFont="1" applyFill="1" applyBorder="1"/>
    <xf numFmtId="44" fontId="4" fillId="4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4" fontId="4" fillId="4" borderId="10" xfId="2" applyFont="1" applyFill="1" applyBorder="1"/>
    <xf numFmtId="44" fontId="4" fillId="4" borderId="16" xfId="2" applyFont="1" applyFill="1" applyBorder="1"/>
    <xf numFmtId="0" fontId="3" fillId="0" borderId="14" xfId="0" applyFont="1" applyBorder="1"/>
    <xf numFmtId="0" fontId="3" fillId="2" borderId="13" xfId="0" applyFont="1" applyFill="1" applyBorder="1"/>
    <xf numFmtId="44" fontId="9" fillId="3" borderId="14" xfId="2" applyFont="1" applyFill="1" applyBorder="1"/>
    <xf numFmtId="44" fontId="4" fillId="4" borderId="14" xfId="0" applyNumberFormat="1" applyFont="1" applyFill="1" applyBorder="1"/>
    <xf numFmtId="0" fontId="3" fillId="0" borderId="16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100330</xdr:colOff>
      <xdr:row>91</xdr:row>
      <xdr:rowOff>132080</xdr:rowOff>
    </xdr:from>
    <xdr:to>
      <xdr:col>2</xdr:col>
      <xdr:colOff>453390</xdr:colOff>
      <xdr:row>93</xdr:row>
      <xdr:rowOff>75565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6855" y="19267805"/>
          <a:ext cx="353060" cy="337185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2</xdr:col>
      <xdr:colOff>90805</xdr:colOff>
      <xdr:row>93</xdr:row>
      <xdr:rowOff>142875</xdr:rowOff>
    </xdr:from>
    <xdr:to>
      <xdr:col>2</xdr:col>
      <xdr:colOff>431800</xdr:colOff>
      <xdr:row>95</xdr:row>
      <xdr:rowOff>83185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7330" y="19672300"/>
          <a:ext cx="340995" cy="33401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58420</xdr:colOff>
      <xdr:row>0</xdr:row>
      <xdr:rowOff>115570</xdr:rowOff>
    </xdr:from>
    <xdr:to>
      <xdr:col>2</xdr:col>
      <xdr:colOff>1751330</xdr:colOff>
      <xdr:row>4</xdr:row>
      <xdr:rowOff>55245</xdr:rowOff>
    </xdr:to>
    <xdr:pic>
      <xdr:nvPicPr>
        <xdr:cNvPr id="6" name="Picture 5" descr="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33048" t="12517"/>
        <a:stretch>
          <a:fillRect/>
        </a:stretch>
      </xdr:blipFill>
      <xdr:spPr>
        <a:xfrm>
          <a:off x="194945" y="115570"/>
          <a:ext cx="1692910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95"/>
  <sheetViews>
    <sheetView showGridLines="0" tabSelected="1" topLeftCell="A36" zoomScale="55" zoomScaleNormal="55" workbookViewId="0">
      <selection activeCell="T58" sqref="T58"/>
    </sheetView>
  </sheetViews>
  <sheetFormatPr defaultColWidth="9.28515625" defaultRowHeight="15.75" outlineLevelCol="1"/>
  <cols>
    <col min="1" max="1" width="1.42578125" style="1" customWidth="1"/>
    <col min="2" max="2" width="0.5703125" style="2" customWidth="1"/>
    <col min="3" max="3" width="38.5703125" style="11" customWidth="1"/>
    <col min="4" max="4" width="1.42578125" style="11" customWidth="1"/>
    <col min="5" max="5" width="12.28515625" style="12" customWidth="1"/>
    <col min="6" max="6" width="12.28515625" style="13" customWidth="1"/>
    <col min="7" max="7" width="12.28515625" style="12" customWidth="1"/>
    <col min="8" max="9" width="12.28515625" style="14" customWidth="1" outlineLevel="1"/>
    <col min="10" max="10" width="17.42578125" style="14" customWidth="1"/>
    <col min="11" max="11" width="18.140625" style="15" customWidth="1"/>
    <col min="12" max="12" width="18.140625" style="15" customWidth="1" outlineLevel="1"/>
    <col min="13" max="15" width="18.140625" style="12" customWidth="1" outlineLevel="1"/>
    <col min="16" max="16" width="20" style="12" customWidth="1" outlineLevel="1"/>
    <col min="17" max="17" width="18.140625" style="12" customWidth="1" outlineLevel="1"/>
    <col min="18" max="18" width="18.7109375" style="12" customWidth="1" outlineLevel="1"/>
    <col min="19" max="19" width="8.28515625" style="1" customWidth="1"/>
    <col min="20" max="21" width="20.28515625" style="12" customWidth="1"/>
    <col min="22" max="23" width="1.42578125" style="1" customWidth="1"/>
    <col min="24" max="16384" width="9.28515625" style="1"/>
  </cols>
  <sheetData>
    <row r="1" spans="2:21">
      <c r="C1" s="12"/>
      <c r="D1" s="12"/>
    </row>
    <row r="2" spans="2:21" ht="18.75">
      <c r="C2" s="12"/>
      <c r="D2" s="12"/>
      <c r="E2" s="228" t="s">
        <v>0</v>
      </c>
      <c r="F2" s="228"/>
      <c r="G2" s="228"/>
      <c r="H2" s="228"/>
      <c r="I2" s="228"/>
      <c r="J2" s="228"/>
      <c r="K2" s="229"/>
      <c r="L2" s="229"/>
      <c r="M2" s="228"/>
      <c r="N2" s="228"/>
      <c r="O2" s="228"/>
      <c r="P2" s="228"/>
      <c r="Q2" s="166"/>
      <c r="R2" s="166"/>
    </row>
    <row r="3" spans="2:21">
      <c r="C3" s="12"/>
      <c r="D3" s="12"/>
      <c r="E3" s="230" t="s">
        <v>1</v>
      </c>
      <c r="F3" s="230"/>
      <c r="G3" s="230"/>
      <c r="H3" s="230"/>
      <c r="I3" s="230"/>
      <c r="J3" s="230"/>
      <c r="K3" s="231"/>
      <c r="L3" s="231"/>
      <c r="M3" s="230"/>
      <c r="N3" s="230"/>
      <c r="O3" s="230"/>
      <c r="P3" s="230"/>
      <c r="Q3" s="13"/>
      <c r="R3" s="13"/>
    </row>
    <row r="4" spans="2:21" s="2" customFormat="1">
      <c r="C4" s="17"/>
      <c r="D4" s="17"/>
      <c r="E4" s="230" t="s">
        <v>2</v>
      </c>
      <c r="F4" s="230"/>
      <c r="G4" s="230"/>
      <c r="H4" s="230"/>
      <c r="I4" s="230"/>
      <c r="J4" s="230"/>
      <c r="K4" s="231"/>
      <c r="L4" s="231"/>
      <c r="M4" s="230"/>
      <c r="N4" s="230"/>
      <c r="O4" s="230"/>
      <c r="P4" s="230"/>
      <c r="Q4" s="13"/>
      <c r="R4" s="13"/>
      <c r="T4" s="13"/>
      <c r="U4" s="13"/>
    </row>
    <row r="5" spans="2:21" s="2" customFormat="1">
      <c r="C5" s="17"/>
      <c r="D5" s="17"/>
      <c r="E5" s="16"/>
      <c r="F5" s="16"/>
      <c r="G5" s="16"/>
      <c r="H5" s="16"/>
      <c r="I5" s="16"/>
      <c r="J5" s="16"/>
      <c r="K5" s="114"/>
      <c r="L5" s="114"/>
      <c r="M5" s="16"/>
      <c r="N5" s="16"/>
      <c r="O5" s="16"/>
      <c r="P5" s="16"/>
      <c r="Q5" s="13"/>
      <c r="R5" s="13"/>
      <c r="T5" s="13"/>
      <c r="U5" s="13"/>
    </row>
    <row r="6" spans="2:21" s="2" customFormat="1">
      <c r="C6" s="17"/>
      <c r="D6" s="17"/>
      <c r="E6" s="16"/>
      <c r="F6" s="16"/>
      <c r="G6" s="16"/>
      <c r="H6" s="16"/>
      <c r="I6" s="16"/>
      <c r="J6" s="16"/>
      <c r="K6" s="114"/>
      <c r="L6" s="114"/>
      <c r="M6" s="16"/>
      <c r="N6" s="16"/>
      <c r="O6" s="16"/>
      <c r="P6" s="16"/>
      <c r="Q6" s="13"/>
      <c r="R6" s="13"/>
      <c r="T6" s="13"/>
      <c r="U6" s="13"/>
    </row>
    <row r="7" spans="2:21" s="2" customFormat="1">
      <c r="C7" s="17"/>
      <c r="D7" s="17"/>
      <c r="E7" s="16"/>
      <c r="F7" s="16"/>
      <c r="G7" s="16"/>
      <c r="H7" s="16"/>
      <c r="I7" s="16"/>
      <c r="J7" s="16"/>
      <c r="K7" s="114"/>
      <c r="L7" s="114"/>
      <c r="M7" s="16"/>
      <c r="N7" s="16"/>
      <c r="O7" s="16"/>
      <c r="P7" s="16"/>
      <c r="Q7" s="13"/>
      <c r="R7" s="13"/>
      <c r="T7" s="13"/>
      <c r="U7" s="13"/>
    </row>
    <row r="8" spans="2:21">
      <c r="C8" s="18" t="s">
        <v>3</v>
      </c>
      <c r="D8" s="12"/>
      <c r="K8" s="114"/>
    </row>
    <row r="9" spans="2:21">
      <c r="C9" s="12" t="s">
        <v>4</v>
      </c>
      <c r="D9" s="13"/>
      <c r="E9" s="19">
        <v>0</v>
      </c>
      <c r="G9" s="13"/>
      <c r="H9" s="16"/>
      <c r="I9" s="16"/>
      <c r="K9" s="114"/>
      <c r="L9" s="114"/>
      <c r="M9" s="13"/>
      <c r="N9" s="13"/>
      <c r="O9" s="13"/>
      <c r="P9" s="13"/>
      <c r="Q9" s="13"/>
      <c r="R9" s="13"/>
    </row>
    <row r="10" spans="2:21">
      <c r="C10" s="12" t="s">
        <v>5</v>
      </c>
      <c r="D10" s="13"/>
      <c r="E10" s="20">
        <v>0</v>
      </c>
      <c r="G10" s="13"/>
      <c r="H10" s="16"/>
      <c r="I10" s="16"/>
      <c r="L10" s="114"/>
      <c r="M10" s="13"/>
      <c r="N10" s="13"/>
      <c r="O10" s="13"/>
      <c r="P10" s="13"/>
      <c r="Q10" s="13"/>
      <c r="R10" s="13"/>
    </row>
    <row r="11" spans="2:21">
      <c r="C11" s="12" t="s">
        <v>6</v>
      </c>
      <c r="D11" s="13"/>
      <c r="E11" s="21">
        <v>1625500</v>
      </c>
      <c r="G11" s="13"/>
      <c r="H11" s="16"/>
      <c r="I11" s="16"/>
      <c r="L11" s="114"/>
      <c r="M11" s="13"/>
      <c r="N11" s="13"/>
      <c r="O11" s="13"/>
      <c r="P11" s="13"/>
      <c r="Q11" s="13"/>
      <c r="R11" s="13"/>
    </row>
    <row r="12" spans="2:21" s="3" customFormat="1">
      <c r="B12" s="22"/>
      <c r="C12" s="23"/>
      <c r="D12" s="24"/>
      <c r="E12" s="12"/>
      <c r="F12" s="25"/>
      <c r="G12" s="14"/>
      <c r="H12" s="14"/>
      <c r="I12" s="14"/>
      <c r="J12" s="14"/>
      <c r="K12" s="15"/>
      <c r="L12" s="15"/>
      <c r="M12" s="14"/>
      <c r="N12" s="14"/>
      <c r="O12" s="14"/>
      <c r="P12" s="14"/>
      <c r="Q12" s="14"/>
      <c r="R12" s="14"/>
      <c r="T12" s="14"/>
      <c r="U12" s="14"/>
    </row>
    <row r="13" spans="2:21" s="4" customFormat="1" ht="9.9499999999999993" customHeight="1">
      <c r="B13" s="26"/>
      <c r="C13" s="232" t="s">
        <v>7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167"/>
      <c r="T13" s="168"/>
      <c r="U13" s="168"/>
    </row>
    <row r="14" spans="2:21" s="4" customFormat="1" ht="20.100000000000001" customHeight="1">
      <c r="B14" s="28"/>
      <c r="C14" s="233"/>
      <c r="D14" s="29"/>
      <c r="E14" s="30" t="s">
        <v>8</v>
      </c>
      <c r="F14" s="30" t="s">
        <v>8</v>
      </c>
      <c r="G14" s="30" t="s">
        <v>8</v>
      </c>
      <c r="H14" s="30" t="s">
        <v>9</v>
      </c>
      <c r="I14" s="115" t="s">
        <v>10</v>
      </c>
      <c r="J14" s="30" t="s">
        <v>11</v>
      </c>
      <c r="K14" s="30" t="s">
        <v>12</v>
      </c>
      <c r="L14" s="30" t="s">
        <v>13</v>
      </c>
      <c r="M14" s="30" t="s">
        <v>14</v>
      </c>
      <c r="N14" s="30" t="s">
        <v>15</v>
      </c>
      <c r="O14" s="30" t="s">
        <v>16</v>
      </c>
      <c r="P14" s="30" t="s">
        <v>17</v>
      </c>
      <c r="Q14" s="30" t="s">
        <v>18</v>
      </c>
      <c r="R14" s="169" t="s">
        <v>19</v>
      </c>
      <c r="T14" s="168"/>
      <c r="U14" s="168"/>
    </row>
    <row r="15" spans="2:21" s="4" customFormat="1" ht="23.1" customHeight="1">
      <c r="B15" s="28"/>
      <c r="C15" s="234"/>
      <c r="D15" s="31"/>
      <c r="E15" s="32" t="s">
        <v>20</v>
      </c>
      <c r="F15" s="32" t="s">
        <v>21</v>
      </c>
      <c r="G15" s="32" t="s">
        <v>22</v>
      </c>
      <c r="H15" s="32"/>
      <c r="I15" s="116" t="s">
        <v>23</v>
      </c>
      <c r="J15" s="32"/>
      <c r="K15" s="32" t="s">
        <v>22</v>
      </c>
      <c r="L15" s="32" t="s">
        <v>22</v>
      </c>
      <c r="M15" s="32" t="s">
        <v>24</v>
      </c>
      <c r="N15" s="32" t="s">
        <v>24</v>
      </c>
      <c r="O15" s="32" t="s">
        <v>24</v>
      </c>
      <c r="P15" s="32" t="s">
        <v>22</v>
      </c>
      <c r="Q15" s="32" t="s">
        <v>22</v>
      </c>
      <c r="R15" s="32" t="s">
        <v>22</v>
      </c>
      <c r="S15" s="170"/>
      <c r="T15" s="235" t="s">
        <v>25</v>
      </c>
      <c r="U15" s="236"/>
    </row>
    <row r="16" spans="2:21" s="5" customFormat="1" ht="21" customHeight="1">
      <c r="B16" s="33"/>
      <c r="C16" s="34" t="s">
        <v>26</v>
      </c>
      <c r="D16" s="35"/>
      <c r="E16" s="35"/>
      <c r="F16" s="36"/>
      <c r="G16" s="37"/>
      <c r="H16" s="38"/>
      <c r="I16" s="38"/>
      <c r="J16" s="38"/>
      <c r="K16" s="117"/>
      <c r="L16" s="117"/>
      <c r="M16" s="35"/>
      <c r="N16" s="35"/>
      <c r="O16" s="35"/>
      <c r="P16" s="35"/>
      <c r="Q16" s="35"/>
      <c r="R16" s="171"/>
      <c r="T16" s="237"/>
      <c r="U16" s="238"/>
    </row>
    <row r="17" spans="2:21" s="6" customFormat="1" ht="17.100000000000001" customHeight="1">
      <c r="B17" s="39"/>
      <c r="C17" s="40" t="s">
        <v>27</v>
      </c>
      <c r="D17" s="41"/>
      <c r="E17" s="42">
        <v>0</v>
      </c>
      <c r="F17" s="43">
        <v>0</v>
      </c>
      <c r="G17" s="44">
        <f>E17*$U$18</f>
        <v>0</v>
      </c>
      <c r="H17" s="45">
        <v>20</v>
      </c>
      <c r="I17" s="118">
        <f>60/H17</f>
        <v>3</v>
      </c>
      <c r="J17" s="119" t="str">
        <f>H17&amp;" min / Container"</f>
        <v>20 min / Container</v>
      </c>
      <c r="K17" s="120">
        <f>E17/I17</f>
        <v>0</v>
      </c>
      <c r="L17" s="120">
        <f t="shared" ref="L17:L70" si="0">K17/7.5</f>
        <v>0</v>
      </c>
      <c r="M17" s="121">
        <v>0</v>
      </c>
      <c r="N17" s="121">
        <v>0</v>
      </c>
      <c r="O17" s="121">
        <v>0</v>
      </c>
      <c r="P17" s="122">
        <f>K17*M17</f>
        <v>0</v>
      </c>
      <c r="Q17" s="122">
        <f>K17*N17</f>
        <v>0</v>
      </c>
      <c r="R17" s="172">
        <f>K17*O17</f>
        <v>0</v>
      </c>
      <c r="T17" s="173" t="s">
        <v>28</v>
      </c>
      <c r="U17" s="173" t="s">
        <v>29</v>
      </c>
    </row>
    <row r="18" spans="2:21" s="6" customFormat="1" ht="17.100000000000001" customHeight="1">
      <c r="B18" s="39"/>
      <c r="C18" s="46" t="s">
        <v>30</v>
      </c>
      <c r="D18" s="47"/>
      <c r="E18" s="48">
        <v>0</v>
      </c>
      <c r="F18" s="49">
        <v>0</v>
      </c>
      <c r="G18" s="50">
        <f t="shared" ref="G18:G23" si="1">E18*$U$18</f>
        <v>0</v>
      </c>
      <c r="H18" s="51">
        <v>60</v>
      </c>
      <c r="I18" s="123">
        <f t="shared" ref="I18:I21" si="2">60/H18</f>
        <v>1</v>
      </c>
      <c r="J18" s="124" t="str">
        <f>H18&amp;" min / Container"</f>
        <v>60 min / Container</v>
      </c>
      <c r="K18" s="125">
        <f>E18/I18</f>
        <v>0</v>
      </c>
      <c r="L18" s="125">
        <f t="shared" si="0"/>
        <v>0</v>
      </c>
      <c r="M18" s="126">
        <v>0</v>
      </c>
      <c r="N18" s="126">
        <v>0</v>
      </c>
      <c r="O18" s="126">
        <v>0</v>
      </c>
      <c r="P18" s="127">
        <f>K18*M18</f>
        <v>0</v>
      </c>
      <c r="Q18" s="127">
        <f>K18*N18</f>
        <v>0</v>
      </c>
      <c r="R18" s="174">
        <f>K18*O18</f>
        <v>0</v>
      </c>
      <c r="T18" s="175">
        <v>1</v>
      </c>
      <c r="U18" s="175">
        <v>1</v>
      </c>
    </row>
    <row r="19" spans="2:21" s="6" customFormat="1" ht="17.100000000000001" customHeight="1">
      <c r="B19" s="28"/>
      <c r="C19" s="46" t="s">
        <v>31</v>
      </c>
      <c r="D19" s="52"/>
      <c r="E19" s="48">
        <v>0</v>
      </c>
      <c r="F19" s="49">
        <v>0</v>
      </c>
      <c r="G19" s="50">
        <f t="shared" si="1"/>
        <v>0</v>
      </c>
      <c r="H19" s="51">
        <v>30</v>
      </c>
      <c r="I19" s="123">
        <f t="shared" si="2"/>
        <v>2</v>
      </c>
      <c r="J19" s="124" t="str">
        <f>H19&amp;" min / Container"</f>
        <v>30 min / Container</v>
      </c>
      <c r="K19" s="125">
        <f>E19/H19</f>
        <v>0</v>
      </c>
      <c r="L19" s="125">
        <f t="shared" si="0"/>
        <v>0</v>
      </c>
      <c r="M19" s="126">
        <v>0</v>
      </c>
      <c r="N19" s="126">
        <v>0</v>
      </c>
      <c r="O19" s="126">
        <v>0</v>
      </c>
      <c r="P19" s="127">
        <f>K19*M19</f>
        <v>0</v>
      </c>
      <c r="Q19" s="127">
        <f>K19*N19</f>
        <v>0</v>
      </c>
      <c r="R19" s="174">
        <f>K19*O19</f>
        <v>0</v>
      </c>
      <c r="T19" s="176"/>
      <c r="U19" s="176"/>
    </row>
    <row r="20" spans="2:21" s="6" customFormat="1" ht="17.100000000000001" customHeight="1">
      <c r="B20" s="28"/>
      <c r="C20" s="46" t="s">
        <v>32</v>
      </c>
      <c r="D20" s="52"/>
      <c r="E20" s="53">
        <v>0</v>
      </c>
      <c r="F20" s="49">
        <v>0</v>
      </c>
      <c r="G20" s="50">
        <f t="shared" si="1"/>
        <v>0</v>
      </c>
      <c r="H20" s="51">
        <v>90</v>
      </c>
      <c r="I20" s="128">
        <f t="shared" si="2"/>
        <v>0.66666666666666696</v>
      </c>
      <c r="J20" s="124" t="str">
        <f>H20&amp;" min / Container"</f>
        <v>90 min / Container</v>
      </c>
      <c r="K20" s="125">
        <f>E20/H20</f>
        <v>0</v>
      </c>
      <c r="L20" s="129">
        <f t="shared" si="0"/>
        <v>0</v>
      </c>
      <c r="M20" s="126">
        <v>0</v>
      </c>
      <c r="N20" s="126">
        <v>0</v>
      </c>
      <c r="O20" s="126">
        <v>0</v>
      </c>
      <c r="P20" s="127">
        <f>K20*M20</f>
        <v>0</v>
      </c>
      <c r="Q20" s="127">
        <f>K20*N20</f>
        <v>0</v>
      </c>
      <c r="R20" s="174">
        <f>K20*O20</f>
        <v>0</v>
      </c>
      <c r="T20" s="176"/>
      <c r="U20" s="176"/>
    </row>
    <row r="21" spans="2:21" s="6" customFormat="1" ht="17.100000000000001" customHeight="1">
      <c r="B21" s="28"/>
      <c r="C21" s="54" t="s">
        <v>33</v>
      </c>
      <c r="D21" s="55"/>
      <c r="E21" s="56">
        <f>F21/5</f>
        <v>0</v>
      </c>
      <c r="F21" s="57">
        <v>0</v>
      </c>
      <c r="G21" s="58">
        <f t="shared" si="1"/>
        <v>0</v>
      </c>
      <c r="H21" s="59">
        <v>6</v>
      </c>
      <c r="I21" s="130">
        <f t="shared" si="2"/>
        <v>10</v>
      </c>
      <c r="J21" s="131" t="str">
        <f>H21&amp;" min / Pallet"</f>
        <v>6 min / Pallet</v>
      </c>
      <c r="K21" s="132">
        <f>E21/I21</f>
        <v>0</v>
      </c>
      <c r="L21" s="133">
        <f t="shared" si="0"/>
        <v>0</v>
      </c>
      <c r="M21" s="134">
        <v>0</v>
      </c>
      <c r="N21" s="134">
        <v>0</v>
      </c>
      <c r="O21" s="134">
        <v>0</v>
      </c>
      <c r="P21" s="135">
        <f>K21*M21</f>
        <v>0</v>
      </c>
      <c r="Q21" s="135">
        <f>K21*N21</f>
        <v>0</v>
      </c>
      <c r="R21" s="177">
        <f>K21*O21</f>
        <v>0</v>
      </c>
      <c r="T21" s="176"/>
      <c r="U21" s="176"/>
    </row>
    <row r="22" spans="2:21" s="5" customFormat="1" ht="18" customHeight="1">
      <c r="B22" s="60"/>
      <c r="C22" s="61" t="s">
        <v>34</v>
      </c>
      <c r="D22" s="11"/>
      <c r="E22" s="62">
        <f>F22/5</f>
        <v>0</v>
      </c>
      <c r="F22" s="63"/>
      <c r="G22" s="64"/>
      <c r="H22" s="65"/>
      <c r="I22" s="65"/>
      <c r="J22" s="136"/>
      <c r="K22" s="137"/>
      <c r="L22" s="138">
        <f t="shared" si="0"/>
        <v>0</v>
      </c>
      <c r="M22" s="139"/>
      <c r="N22" s="139"/>
      <c r="O22" s="139"/>
      <c r="P22" s="11"/>
      <c r="Q22" s="11"/>
      <c r="R22" s="178"/>
      <c r="T22" s="11"/>
      <c r="U22" s="11"/>
    </row>
    <row r="23" spans="2:21" s="7" customFormat="1" ht="15" customHeight="1">
      <c r="B23" s="66"/>
      <c r="C23" s="67" t="s">
        <v>35</v>
      </c>
      <c r="D23" s="68"/>
      <c r="E23" s="69">
        <f>F23/5</f>
        <v>0</v>
      </c>
      <c r="F23" s="70">
        <v>0</v>
      </c>
      <c r="G23" s="71">
        <f t="shared" si="1"/>
        <v>0</v>
      </c>
      <c r="H23" s="72">
        <v>10</v>
      </c>
      <c r="I23" s="118">
        <f t="shared" ref="I23:I25" si="3">60/H23</f>
        <v>6</v>
      </c>
      <c r="J23" s="140" t="str">
        <f>H23&amp;" Min / Plt"</f>
        <v>10 Min / Plt</v>
      </c>
      <c r="K23" s="120">
        <f>E23/I23</f>
        <v>0</v>
      </c>
      <c r="L23" s="141">
        <f t="shared" si="0"/>
        <v>0</v>
      </c>
      <c r="M23" s="142">
        <v>0</v>
      </c>
      <c r="N23" s="142">
        <v>0</v>
      </c>
      <c r="O23" s="142">
        <v>0</v>
      </c>
      <c r="P23" s="143">
        <f>K23*M23</f>
        <v>0</v>
      </c>
      <c r="Q23" s="143">
        <f>K23*N23</f>
        <v>0</v>
      </c>
      <c r="R23" s="179">
        <f>K23*O23</f>
        <v>0</v>
      </c>
      <c r="T23" s="180"/>
      <c r="U23" s="180"/>
    </row>
    <row r="24" spans="2:21" s="7" customFormat="1" ht="15" customHeight="1">
      <c r="B24" s="66"/>
      <c r="C24" s="73" t="s">
        <v>36</v>
      </c>
      <c r="D24" s="74"/>
      <c r="E24" s="75">
        <f>F24/5</f>
        <v>0</v>
      </c>
      <c r="F24" s="76">
        <v>0</v>
      </c>
      <c r="G24" s="71">
        <f t="shared" ref="G24:G29" si="4">E24*$U$18</f>
        <v>0</v>
      </c>
      <c r="H24" s="77">
        <v>12</v>
      </c>
      <c r="I24" s="123">
        <f t="shared" si="3"/>
        <v>5</v>
      </c>
      <c r="J24" s="144" t="str">
        <f>H24&amp;" Min / Plt"</f>
        <v>12 Min / Plt</v>
      </c>
      <c r="K24" s="125">
        <f>E24/I24</f>
        <v>0</v>
      </c>
      <c r="L24" s="129">
        <f t="shared" si="0"/>
        <v>0</v>
      </c>
      <c r="M24" s="145">
        <v>0</v>
      </c>
      <c r="N24" s="145">
        <v>0</v>
      </c>
      <c r="O24" s="145">
        <v>0</v>
      </c>
      <c r="P24" s="146">
        <f>K24*M24</f>
        <v>0</v>
      </c>
      <c r="Q24" s="146">
        <f>K24*N24</f>
        <v>0</v>
      </c>
      <c r="R24" s="181">
        <f>K24*O24</f>
        <v>0</v>
      </c>
      <c r="T24" s="180"/>
      <c r="U24" s="180"/>
    </row>
    <row r="25" spans="2:21" s="7" customFormat="1" ht="15" customHeight="1">
      <c r="B25" s="66"/>
      <c r="C25" s="73" t="s">
        <v>37</v>
      </c>
      <c r="D25" s="74"/>
      <c r="E25" s="75">
        <f>F25/5</f>
        <v>0</v>
      </c>
      <c r="F25" s="76">
        <v>0</v>
      </c>
      <c r="G25" s="71">
        <f t="shared" si="4"/>
        <v>0</v>
      </c>
      <c r="H25" s="77">
        <v>6</v>
      </c>
      <c r="I25" s="123">
        <f t="shared" si="3"/>
        <v>10</v>
      </c>
      <c r="J25" s="144" t="str">
        <f>H25&amp;" Min / Plt"</f>
        <v>6 Min / Plt</v>
      </c>
      <c r="K25" s="125"/>
      <c r="L25" s="129">
        <f t="shared" si="0"/>
        <v>0</v>
      </c>
      <c r="M25" s="145">
        <v>0</v>
      </c>
      <c r="N25" s="145">
        <v>0</v>
      </c>
      <c r="O25" s="145">
        <v>0</v>
      </c>
      <c r="P25" s="146"/>
      <c r="Q25" s="146"/>
      <c r="R25" s="181"/>
      <c r="T25" s="180"/>
      <c r="U25" s="180"/>
    </row>
    <row r="26" spans="2:21" s="7" customFormat="1" ht="15" customHeight="1">
      <c r="B26" s="66"/>
      <c r="C26" s="78" t="s">
        <v>38</v>
      </c>
      <c r="D26" s="79"/>
      <c r="E26" s="80">
        <v>0</v>
      </c>
      <c r="F26" s="81">
        <v>0</v>
      </c>
      <c r="G26" s="82">
        <f t="shared" si="4"/>
        <v>0</v>
      </c>
      <c r="H26" s="83"/>
      <c r="I26" s="147"/>
      <c r="J26" s="148"/>
      <c r="K26" s="132"/>
      <c r="L26" s="133">
        <f t="shared" si="0"/>
        <v>0</v>
      </c>
      <c r="M26" s="149">
        <v>0</v>
      </c>
      <c r="N26" s="149">
        <v>0</v>
      </c>
      <c r="O26" s="149">
        <v>0</v>
      </c>
      <c r="P26" s="150"/>
      <c r="Q26" s="150"/>
      <c r="R26" s="182"/>
      <c r="T26" s="180"/>
      <c r="U26" s="180"/>
    </row>
    <row r="27" spans="2:21" s="8" customFormat="1" ht="17.100000000000001" customHeight="1">
      <c r="B27" s="84"/>
      <c r="C27" s="61" t="s">
        <v>39</v>
      </c>
      <c r="D27" s="74"/>
      <c r="E27" s="85"/>
      <c r="F27" s="86"/>
      <c r="G27" s="87"/>
      <c r="H27" s="88"/>
      <c r="I27" s="88"/>
      <c r="J27" s="151"/>
      <c r="K27" s="152"/>
      <c r="L27" s="138">
        <f t="shared" si="0"/>
        <v>0</v>
      </c>
      <c r="M27" s="153"/>
      <c r="N27" s="153"/>
      <c r="O27" s="153"/>
      <c r="P27" s="154"/>
      <c r="Q27" s="154"/>
      <c r="R27" s="183"/>
      <c r="T27" s="184"/>
      <c r="U27" s="184"/>
    </row>
    <row r="28" spans="2:21" s="7" customFormat="1" ht="15" customHeight="1">
      <c r="B28" s="66"/>
      <c r="C28" s="67" t="s">
        <v>40</v>
      </c>
      <c r="D28" s="68"/>
      <c r="E28" s="69">
        <f>F28/5</f>
        <v>0</v>
      </c>
      <c r="F28" s="70">
        <v>0</v>
      </c>
      <c r="G28" s="71">
        <f t="shared" si="4"/>
        <v>0</v>
      </c>
      <c r="H28" s="72">
        <v>2</v>
      </c>
      <c r="I28" s="118">
        <f t="shared" ref="I28:I29" si="5">60/H28</f>
        <v>30</v>
      </c>
      <c r="J28" s="140" t="str">
        <f>H28&amp;" Min / Plt"</f>
        <v>2 Min / Plt</v>
      </c>
      <c r="K28" s="120">
        <f>E28/I28</f>
        <v>0</v>
      </c>
      <c r="L28" s="141">
        <f t="shared" si="0"/>
        <v>0</v>
      </c>
      <c r="M28" s="142">
        <v>0</v>
      </c>
      <c r="N28" s="142">
        <v>0</v>
      </c>
      <c r="O28" s="142">
        <v>0</v>
      </c>
      <c r="P28" s="143">
        <f>K28*M28</f>
        <v>0</v>
      </c>
      <c r="Q28" s="143">
        <f>K28*N28</f>
        <v>0</v>
      </c>
      <c r="R28" s="179">
        <f>K28*O28</f>
        <v>0</v>
      </c>
      <c r="T28" s="180"/>
      <c r="U28" s="180"/>
    </row>
    <row r="29" spans="2:21" s="7" customFormat="1" ht="15" customHeight="1">
      <c r="B29" s="66"/>
      <c r="C29" s="78" t="s">
        <v>41</v>
      </c>
      <c r="D29" s="79"/>
      <c r="E29" s="80">
        <v>0</v>
      </c>
      <c r="F29" s="81">
        <v>0</v>
      </c>
      <c r="G29" s="71">
        <f t="shared" si="4"/>
        <v>0</v>
      </c>
      <c r="H29" s="83">
        <v>8</v>
      </c>
      <c r="I29" s="130">
        <f t="shared" si="5"/>
        <v>7.5</v>
      </c>
      <c r="J29" s="148" t="str">
        <f>H29&amp;" Min / Plt"</f>
        <v>8 Min / Plt</v>
      </c>
      <c r="K29" s="132">
        <f>E29/I29</f>
        <v>0</v>
      </c>
      <c r="L29" s="133">
        <f t="shared" si="0"/>
        <v>0</v>
      </c>
      <c r="M29" s="149">
        <v>0</v>
      </c>
      <c r="N29" s="149">
        <v>0</v>
      </c>
      <c r="O29" s="149">
        <v>0</v>
      </c>
      <c r="P29" s="150">
        <f>K29*M29</f>
        <v>0</v>
      </c>
      <c r="Q29" s="150">
        <f>K29*N29</f>
        <v>0</v>
      </c>
      <c r="R29" s="182">
        <f>K29*O29</f>
        <v>0</v>
      </c>
      <c r="T29" s="180"/>
      <c r="U29" s="180"/>
    </row>
    <row r="30" spans="2:21" s="9" customFormat="1" ht="18" customHeight="1">
      <c r="B30" s="89"/>
      <c r="C30" s="61" t="s">
        <v>42</v>
      </c>
      <c r="D30" s="90"/>
      <c r="E30" s="85">
        <f>F30/5</f>
        <v>0</v>
      </c>
      <c r="F30" s="86"/>
      <c r="G30" s="91"/>
      <c r="H30" s="92"/>
      <c r="I30" s="92"/>
      <c r="J30" s="92"/>
      <c r="K30" s="137"/>
      <c r="L30" s="138">
        <f t="shared" si="0"/>
        <v>0</v>
      </c>
      <c r="M30" s="155"/>
      <c r="N30" s="155"/>
      <c r="O30" s="155"/>
      <c r="P30" s="90"/>
      <c r="Q30" s="90"/>
      <c r="R30" s="185"/>
      <c r="T30" s="90"/>
      <c r="U30" s="90"/>
    </row>
    <row r="31" spans="2:21" s="7" customFormat="1" ht="17.100000000000001" customHeight="1">
      <c r="B31" s="66"/>
      <c r="C31" s="67" t="s">
        <v>43</v>
      </c>
      <c r="D31" s="68"/>
      <c r="E31" s="69">
        <v>0</v>
      </c>
      <c r="F31" s="70">
        <v>0</v>
      </c>
      <c r="G31" s="93">
        <f>E31*$U$18</f>
        <v>0</v>
      </c>
      <c r="H31" s="72">
        <v>2</v>
      </c>
      <c r="I31" s="118">
        <f t="shared" ref="I31:I32" si="6">60/H31</f>
        <v>30</v>
      </c>
      <c r="J31" s="140" t="str">
        <f>H31&amp;" Min / Ctn"</f>
        <v>2 Min / Ctn</v>
      </c>
      <c r="K31" s="120">
        <f>E31/I31</f>
        <v>0</v>
      </c>
      <c r="L31" s="141">
        <f t="shared" si="0"/>
        <v>0</v>
      </c>
      <c r="M31" s="142">
        <v>0</v>
      </c>
      <c r="N31" s="142">
        <v>0</v>
      </c>
      <c r="O31" s="142">
        <v>0</v>
      </c>
      <c r="P31" s="143">
        <f>K31*M31</f>
        <v>0</v>
      </c>
      <c r="Q31" s="143">
        <f>K31*N31</f>
        <v>0</v>
      </c>
      <c r="R31" s="179">
        <f>K31*O31</f>
        <v>0</v>
      </c>
      <c r="T31" s="180"/>
      <c r="U31" s="180"/>
    </row>
    <row r="32" spans="2:21" s="7" customFormat="1" ht="17.100000000000001" customHeight="1">
      <c r="B32" s="66"/>
      <c r="C32" s="73" t="s">
        <v>44</v>
      </c>
      <c r="D32" s="74"/>
      <c r="E32" s="75">
        <f>F32/5</f>
        <v>0</v>
      </c>
      <c r="F32" s="76">
        <v>0</v>
      </c>
      <c r="G32" s="93">
        <f>E32*$U$18</f>
        <v>0</v>
      </c>
      <c r="H32" s="77">
        <v>8</v>
      </c>
      <c r="I32" s="123">
        <f t="shared" si="6"/>
        <v>7.5</v>
      </c>
      <c r="J32" s="144" t="str">
        <f t="shared" ref="J32" si="7">H32&amp;" Min / Plt"</f>
        <v>8 Min / Plt</v>
      </c>
      <c r="K32" s="125">
        <f>E32/I32</f>
        <v>0</v>
      </c>
      <c r="L32" s="129">
        <f t="shared" si="0"/>
        <v>0</v>
      </c>
      <c r="M32" s="145">
        <v>0</v>
      </c>
      <c r="N32" s="145">
        <v>0</v>
      </c>
      <c r="O32" s="145">
        <v>0</v>
      </c>
      <c r="P32" s="146">
        <f>K32*M32</f>
        <v>0</v>
      </c>
      <c r="Q32" s="146">
        <f>K32*N32</f>
        <v>0</v>
      </c>
      <c r="R32" s="181">
        <f>K32*O32</f>
        <v>0</v>
      </c>
      <c r="T32" s="180"/>
      <c r="U32" s="180"/>
    </row>
    <row r="33" spans="2:21" s="7" customFormat="1" ht="17.100000000000001" customHeight="1">
      <c r="B33" s="66"/>
      <c r="C33" s="78" t="s">
        <v>45</v>
      </c>
      <c r="D33" s="79"/>
      <c r="E33" s="80">
        <v>0</v>
      </c>
      <c r="F33" s="81">
        <v>0</v>
      </c>
      <c r="G33" s="94">
        <f>E33*$U$18</f>
        <v>0</v>
      </c>
      <c r="H33" s="83"/>
      <c r="I33" s="156"/>
      <c r="J33" s="148"/>
      <c r="K33" s="132"/>
      <c r="L33" s="133">
        <f t="shared" si="0"/>
        <v>0</v>
      </c>
      <c r="M33" s="149">
        <v>0</v>
      </c>
      <c r="N33" s="149">
        <v>0</v>
      </c>
      <c r="O33" s="149">
        <v>0</v>
      </c>
      <c r="P33" s="157"/>
      <c r="Q33" s="157"/>
      <c r="R33" s="186"/>
      <c r="T33" s="180"/>
      <c r="U33" s="180"/>
    </row>
    <row r="34" spans="2:21" s="9" customFormat="1" ht="18.95" customHeight="1">
      <c r="B34" s="89"/>
      <c r="C34" s="61" t="s">
        <v>46</v>
      </c>
      <c r="D34" s="90"/>
      <c r="E34" s="85"/>
      <c r="F34" s="86"/>
      <c r="G34" s="95"/>
      <c r="H34" s="92"/>
      <c r="I34" s="92"/>
      <c r="J34" s="92"/>
      <c r="K34" s="137"/>
      <c r="L34" s="138">
        <f t="shared" si="0"/>
        <v>0</v>
      </c>
      <c r="M34" s="155"/>
      <c r="N34" s="155"/>
      <c r="O34" s="155"/>
      <c r="P34" s="90"/>
      <c r="Q34" s="90"/>
      <c r="R34" s="185"/>
      <c r="T34" s="90"/>
      <c r="U34" s="90"/>
    </row>
    <row r="35" spans="2:21" s="7" customFormat="1" ht="15" customHeight="1">
      <c r="B35" s="66"/>
      <c r="C35" s="67" t="s">
        <v>47</v>
      </c>
      <c r="D35" s="68"/>
      <c r="E35" s="69">
        <v>0</v>
      </c>
      <c r="F35" s="70">
        <v>0</v>
      </c>
      <c r="G35" s="96">
        <f>E35*$U$18</f>
        <v>0</v>
      </c>
      <c r="H35" s="72">
        <v>150</v>
      </c>
      <c r="I35" s="118">
        <v>150</v>
      </c>
      <c r="J35" s="140" t="str">
        <f>H35&amp;" Unit Picks / Hr"</f>
        <v>150 Unit Picks / Hr</v>
      </c>
      <c r="K35" s="120">
        <f>E35/I35</f>
        <v>0</v>
      </c>
      <c r="L35" s="141">
        <f t="shared" si="0"/>
        <v>0</v>
      </c>
      <c r="M35" s="142">
        <v>0</v>
      </c>
      <c r="N35" s="142">
        <v>0</v>
      </c>
      <c r="O35" s="142">
        <v>0</v>
      </c>
      <c r="P35" s="143">
        <f>K35*M35</f>
        <v>0</v>
      </c>
      <c r="Q35" s="143">
        <f>K35*N35</f>
        <v>0</v>
      </c>
      <c r="R35" s="179">
        <f>K35*O35</f>
        <v>0</v>
      </c>
      <c r="T35" s="180"/>
      <c r="U35" s="180"/>
    </row>
    <row r="36" spans="2:21" s="10" customFormat="1" ht="15" customHeight="1">
      <c r="B36" s="66"/>
      <c r="C36" s="97" t="s">
        <v>48</v>
      </c>
      <c r="D36" s="98"/>
      <c r="E36" s="75">
        <f>F36/5</f>
        <v>0</v>
      </c>
      <c r="F36" s="76">
        <v>0</v>
      </c>
      <c r="G36" s="93">
        <f>E36*$U$18</f>
        <v>0</v>
      </c>
      <c r="H36" s="51">
        <v>100</v>
      </c>
      <c r="I36" s="123">
        <v>100</v>
      </c>
      <c r="J36" s="144" t="str">
        <f>H36&amp;" Units / Hr"</f>
        <v>100 Units / Hr</v>
      </c>
      <c r="K36" s="125">
        <f>E36/I36</f>
        <v>0</v>
      </c>
      <c r="L36" s="129">
        <f t="shared" si="0"/>
        <v>0</v>
      </c>
      <c r="M36" s="145">
        <v>0</v>
      </c>
      <c r="N36" s="145">
        <v>0</v>
      </c>
      <c r="O36" s="145">
        <v>0</v>
      </c>
      <c r="P36" s="146">
        <f>K36*M36</f>
        <v>0</v>
      </c>
      <c r="Q36" s="146">
        <f>K36*N36</f>
        <v>0</v>
      </c>
      <c r="R36" s="181">
        <f>K36*O36</f>
        <v>0</v>
      </c>
      <c r="T36" s="187"/>
      <c r="U36" s="187"/>
    </row>
    <row r="37" spans="2:21" s="7" customFormat="1" ht="15" customHeight="1">
      <c r="B37" s="66"/>
      <c r="C37" s="78" t="s">
        <v>49</v>
      </c>
      <c r="D37" s="79"/>
      <c r="E37" s="80">
        <f>F37/5</f>
        <v>0</v>
      </c>
      <c r="F37" s="81">
        <v>0</v>
      </c>
      <c r="G37" s="94">
        <f>E37*$U$18</f>
        <v>0</v>
      </c>
      <c r="H37" s="83">
        <v>100</v>
      </c>
      <c r="I37" s="130">
        <v>100</v>
      </c>
      <c r="J37" s="148" t="str">
        <f>H37&amp;" Labels / Hr"</f>
        <v>100 Labels / Hr</v>
      </c>
      <c r="K37" s="132">
        <f>E37/I37</f>
        <v>0</v>
      </c>
      <c r="L37" s="133">
        <f t="shared" si="0"/>
        <v>0</v>
      </c>
      <c r="M37" s="149">
        <v>0</v>
      </c>
      <c r="N37" s="149">
        <v>0</v>
      </c>
      <c r="O37" s="149">
        <v>0</v>
      </c>
      <c r="P37" s="150">
        <f>K37*M37</f>
        <v>0</v>
      </c>
      <c r="Q37" s="150">
        <f>K37*N37</f>
        <v>0</v>
      </c>
      <c r="R37" s="182">
        <f>K37*O37</f>
        <v>0</v>
      </c>
      <c r="T37" s="180"/>
      <c r="U37" s="180"/>
    </row>
    <row r="38" spans="2:21" s="9" customFormat="1" ht="18" customHeight="1">
      <c r="B38" s="89"/>
      <c r="C38" s="61" t="s">
        <v>50</v>
      </c>
      <c r="D38" s="90"/>
      <c r="E38" s="85"/>
      <c r="F38" s="86"/>
      <c r="G38" s="95"/>
      <c r="H38" s="92"/>
      <c r="I38" s="92"/>
      <c r="J38" s="92"/>
      <c r="K38" s="137"/>
      <c r="L38" s="138">
        <f t="shared" si="0"/>
        <v>0</v>
      </c>
      <c r="M38" s="155"/>
      <c r="N38" s="155"/>
      <c r="O38" s="155"/>
      <c r="P38" s="90"/>
      <c r="Q38" s="90"/>
      <c r="R38" s="185"/>
      <c r="T38" s="90"/>
      <c r="U38" s="90"/>
    </row>
    <row r="39" spans="2:21" s="7" customFormat="1" ht="17.100000000000001" customHeight="1">
      <c r="B39" s="66"/>
      <c r="C39" s="99" t="s">
        <v>51</v>
      </c>
      <c r="D39" s="100"/>
      <c r="E39" s="101">
        <f t="shared" ref="E39:E45" si="8">F39/5</f>
        <v>0</v>
      </c>
      <c r="F39" s="102">
        <v>0</v>
      </c>
      <c r="G39" s="96">
        <f>E39*$U$18</f>
        <v>0</v>
      </c>
      <c r="H39" s="103">
        <v>150</v>
      </c>
      <c r="I39" s="158">
        <v>150</v>
      </c>
      <c r="J39" s="159" t="str">
        <f>H39&amp;" Unit Picks / Hr"</f>
        <v>150 Unit Picks / Hr</v>
      </c>
      <c r="K39" s="160">
        <f>E39/I39</f>
        <v>0</v>
      </c>
      <c r="L39" s="161">
        <f t="shared" si="0"/>
        <v>0</v>
      </c>
      <c r="M39" s="162">
        <v>0</v>
      </c>
      <c r="N39" s="162">
        <v>0</v>
      </c>
      <c r="O39" s="162">
        <v>0</v>
      </c>
      <c r="P39" s="163">
        <f>K39*M39</f>
        <v>0</v>
      </c>
      <c r="Q39" s="163">
        <f>K39*N39</f>
        <v>0</v>
      </c>
      <c r="R39" s="188">
        <f>K39*O39</f>
        <v>0</v>
      </c>
      <c r="T39" s="180"/>
      <c r="U39" s="180"/>
    </row>
    <row r="40" spans="2:21" s="9" customFormat="1" ht="18" customHeight="1">
      <c r="B40" s="89"/>
      <c r="C40" s="61" t="s">
        <v>52</v>
      </c>
      <c r="D40" s="90"/>
      <c r="E40" s="85">
        <f t="shared" si="8"/>
        <v>0</v>
      </c>
      <c r="F40" s="86"/>
      <c r="G40" s="104"/>
      <c r="H40" s="92"/>
      <c r="I40" s="92"/>
      <c r="J40" s="92"/>
      <c r="K40" s="137"/>
      <c r="L40" s="138">
        <f t="shared" si="0"/>
        <v>0</v>
      </c>
      <c r="M40" s="155"/>
      <c r="N40" s="155"/>
      <c r="O40" s="155"/>
      <c r="P40" s="90"/>
      <c r="Q40" s="90"/>
      <c r="R40" s="185"/>
      <c r="T40" s="90"/>
      <c r="U40" s="90"/>
    </row>
    <row r="41" spans="2:21" s="7" customFormat="1">
      <c r="B41" s="66"/>
      <c r="C41" s="67" t="s">
        <v>53</v>
      </c>
      <c r="D41" s="68"/>
      <c r="E41" s="69">
        <f t="shared" si="8"/>
        <v>0</v>
      </c>
      <c r="F41" s="70">
        <v>0</v>
      </c>
      <c r="G41" s="96">
        <f>E41*$U$18</f>
        <v>0</v>
      </c>
      <c r="H41" s="72">
        <v>2</v>
      </c>
      <c r="I41" s="118">
        <f t="shared" ref="I41:I42" si="9">60/H41</f>
        <v>30</v>
      </c>
      <c r="J41" s="140" t="str">
        <f>H41&amp;" Mins /Order"</f>
        <v>2 Mins /Order</v>
      </c>
      <c r="K41" s="120">
        <f>E41/I41</f>
        <v>0</v>
      </c>
      <c r="L41" s="141">
        <f t="shared" si="0"/>
        <v>0</v>
      </c>
      <c r="M41" s="142">
        <v>0</v>
      </c>
      <c r="N41" s="142">
        <v>0</v>
      </c>
      <c r="O41" s="142">
        <v>0</v>
      </c>
      <c r="P41" s="143">
        <f>K41*M41</f>
        <v>0</v>
      </c>
      <c r="Q41" s="143">
        <f>K41*N41</f>
        <v>0</v>
      </c>
      <c r="R41" s="179">
        <f>K41*O41</f>
        <v>0</v>
      </c>
      <c r="T41" s="180"/>
      <c r="U41" s="180"/>
    </row>
    <row r="42" spans="2:21" s="7" customFormat="1">
      <c r="B42" s="66"/>
      <c r="C42" s="78" t="s">
        <v>54</v>
      </c>
      <c r="D42" s="79"/>
      <c r="E42" s="80">
        <f t="shared" si="8"/>
        <v>0</v>
      </c>
      <c r="F42" s="81">
        <v>0</v>
      </c>
      <c r="G42" s="94">
        <f>E42*$U$18</f>
        <v>0</v>
      </c>
      <c r="H42" s="83">
        <v>10</v>
      </c>
      <c r="I42" s="130">
        <f t="shared" si="9"/>
        <v>6</v>
      </c>
      <c r="J42" s="148" t="str">
        <f>H42&amp;" Mins / Order"</f>
        <v>10 Mins / Order</v>
      </c>
      <c r="K42" s="132">
        <f>E42/I42</f>
        <v>0</v>
      </c>
      <c r="L42" s="133">
        <f t="shared" si="0"/>
        <v>0</v>
      </c>
      <c r="M42" s="149">
        <v>0</v>
      </c>
      <c r="N42" s="149">
        <v>0</v>
      </c>
      <c r="O42" s="149">
        <v>0</v>
      </c>
      <c r="P42" s="150">
        <f>K42*M42</f>
        <v>0</v>
      </c>
      <c r="Q42" s="150">
        <f>K42*N42</f>
        <v>0</v>
      </c>
      <c r="R42" s="182">
        <f>K42*O42</f>
        <v>0</v>
      </c>
      <c r="T42" s="180"/>
      <c r="U42" s="180"/>
    </row>
    <row r="43" spans="2:21" s="8" customFormat="1" ht="17.100000000000001" customHeight="1">
      <c r="B43" s="84"/>
      <c r="C43" s="61" t="s">
        <v>55</v>
      </c>
      <c r="D43" s="74"/>
      <c r="E43" s="85">
        <f t="shared" si="8"/>
        <v>0</v>
      </c>
      <c r="F43" s="86"/>
      <c r="G43" s="87"/>
      <c r="H43" s="105"/>
      <c r="I43" s="105"/>
      <c r="J43" s="151"/>
      <c r="K43" s="152"/>
      <c r="L43" s="138">
        <f t="shared" si="0"/>
        <v>0</v>
      </c>
      <c r="M43" s="153"/>
      <c r="N43" s="153"/>
      <c r="O43" s="153"/>
      <c r="P43" s="154"/>
      <c r="Q43" s="154"/>
      <c r="R43" s="183"/>
      <c r="T43" s="184"/>
      <c r="U43" s="184"/>
    </row>
    <row r="44" spans="2:21" s="7" customFormat="1" ht="17.100000000000001" customHeight="1">
      <c r="B44" s="66"/>
      <c r="C44" s="106" t="s">
        <v>56</v>
      </c>
      <c r="D44" s="68"/>
      <c r="E44" s="69">
        <f t="shared" si="8"/>
        <v>0</v>
      </c>
      <c r="F44" s="70">
        <v>0</v>
      </c>
      <c r="G44" s="93">
        <f>E44*$U$18</f>
        <v>0</v>
      </c>
      <c r="H44" s="72">
        <v>1</v>
      </c>
      <c r="I44" s="118">
        <f t="shared" ref="I44:I52" si="10">60/H44</f>
        <v>60</v>
      </c>
      <c r="J44" s="140" t="str">
        <f>H44&amp;" Min / Order"</f>
        <v>1 Min / Order</v>
      </c>
      <c r="K44" s="120">
        <f>E44/I44</f>
        <v>0</v>
      </c>
      <c r="L44" s="141">
        <f t="shared" si="0"/>
        <v>0</v>
      </c>
      <c r="M44" s="142">
        <v>0</v>
      </c>
      <c r="N44" s="142">
        <v>0</v>
      </c>
      <c r="O44" s="142">
        <v>0</v>
      </c>
      <c r="P44" s="143">
        <f t="shared" ref="P44:P52" si="11">K44*M44</f>
        <v>0</v>
      </c>
      <c r="Q44" s="143">
        <f t="shared" ref="Q44:Q54" si="12">K44*N44</f>
        <v>0</v>
      </c>
      <c r="R44" s="179">
        <f t="shared" ref="R44:R54" si="13">K44*O44</f>
        <v>0</v>
      </c>
      <c r="T44" s="180"/>
      <c r="U44" s="180"/>
    </row>
    <row r="45" spans="2:21" s="7" customFormat="1" ht="17.100000000000001" customHeight="1">
      <c r="B45" s="66"/>
      <c r="C45" s="107" t="s">
        <v>57</v>
      </c>
      <c r="D45" s="74"/>
      <c r="E45" s="75">
        <f t="shared" si="8"/>
        <v>0</v>
      </c>
      <c r="F45" s="76">
        <v>0</v>
      </c>
      <c r="G45" s="93">
        <f t="shared" ref="G45:G56" si="14">E45*$U$18</f>
        <v>0</v>
      </c>
      <c r="H45" s="108">
        <v>0.3</v>
      </c>
      <c r="I45" s="164">
        <f t="shared" si="10"/>
        <v>200</v>
      </c>
      <c r="J45" s="144" t="str">
        <f>H45&amp;" Units / Min"</f>
        <v>0.3 Units / Min</v>
      </c>
      <c r="K45" s="125">
        <f>E45/I45</f>
        <v>0</v>
      </c>
      <c r="L45" s="129">
        <f t="shared" si="0"/>
        <v>0</v>
      </c>
      <c r="M45" s="145">
        <v>0</v>
      </c>
      <c r="N45" s="145">
        <v>0</v>
      </c>
      <c r="O45" s="145">
        <v>0</v>
      </c>
      <c r="P45" s="146">
        <f t="shared" si="11"/>
        <v>0</v>
      </c>
      <c r="Q45" s="146">
        <f t="shared" si="12"/>
        <v>0</v>
      </c>
      <c r="R45" s="181">
        <f t="shared" si="13"/>
        <v>0</v>
      </c>
      <c r="T45" s="180"/>
      <c r="U45" s="180"/>
    </row>
    <row r="46" spans="2:21" s="7" customFormat="1" ht="17.100000000000001" customHeight="1">
      <c r="B46" s="66"/>
      <c r="C46" s="107" t="s">
        <v>58</v>
      </c>
      <c r="D46" s="74"/>
      <c r="E46" s="75">
        <v>0</v>
      </c>
      <c r="F46" s="76">
        <v>0</v>
      </c>
      <c r="G46" s="93">
        <f t="shared" si="14"/>
        <v>0</v>
      </c>
      <c r="H46" s="108">
        <v>0.2</v>
      </c>
      <c r="I46" s="123">
        <f t="shared" si="10"/>
        <v>300</v>
      </c>
      <c r="J46" s="144" t="str">
        <f t="shared" ref="J46:J52" si="15">H46&amp;" Units / Min"</f>
        <v>0.2 Units / Min</v>
      </c>
      <c r="K46" s="125">
        <f>E46/I46</f>
        <v>0</v>
      </c>
      <c r="L46" s="129">
        <f t="shared" si="0"/>
        <v>0</v>
      </c>
      <c r="M46" s="145">
        <v>0</v>
      </c>
      <c r="N46" s="145">
        <v>0</v>
      </c>
      <c r="O46" s="145">
        <v>0</v>
      </c>
      <c r="P46" s="146">
        <f t="shared" si="11"/>
        <v>0</v>
      </c>
      <c r="Q46" s="146">
        <f t="shared" si="12"/>
        <v>0</v>
      </c>
      <c r="R46" s="181">
        <f t="shared" si="13"/>
        <v>0</v>
      </c>
      <c r="T46" s="180"/>
      <c r="U46" s="180"/>
    </row>
    <row r="47" spans="2:21" s="7" customFormat="1" ht="17.100000000000001" customHeight="1">
      <c r="B47" s="66"/>
      <c r="C47" s="107" t="s">
        <v>59</v>
      </c>
      <c r="D47" s="74"/>
      <c r="E47" s="75">
        <f t="shared" ref="E47:E56" si="16">F47/5</f>
        <v>0</v>
      </c>
      <c r="F47" s="76">
        <v>0</v>
      </c>
      <c r="G47" s="93">
        <f t="shared" si="14"/>
        <v>0</v>
      </c>
      <c r="H47" s="108">
        <v>0.1</v>
      </c>
      <c r="I47" s="123">
        <f t="shared" si="10"/>
        <v>600</v>
      </c>
      <c r="J47" s="144" t="str">
        <f t="shared" si="15"/>
        <v>0.1 Units / Min</v>
      </c>
      <c r="K47" s="125">
        <f>E47/I47</f>
        <v>0</v>
      </c>
      <c r="L47" s="129">
        <f t="shared" si="0"/>
        <v>0</v>
      </c>
      <c r="M47" s="145">
        <v>0</v>
      </c>
      <c r="N47" s="145">
        <v>0</v>
      </c>
      <c r="O47" s="145">
        <v>0</v>
      </c>
      <c r="P47" s="146">
        <f t="shared" si="11"/>
        <v>0</v>
      </c>
      <c r="Q47" s="146">
        <f t="shared" si="12"/>
        <v>0</v>
      </c>
      <c r="R47" s="181">
        <f t="shared" si="13"/>
        <v>0</v>
      </c>
      <c r="T47" s="180"/>
      <c r="U47" s="180"/>
    </row>
    <row r="48" spans="2:21" s="7" customFormat="1" ht="17.100000000000001" customHeight="1">
      <c r="B48" s="66"/>
      <c r="C48" s="107" t="s">
        <v>60</v>
      </c>
      <c r="D48" s="74"/>
      <c r="E48" s="75">
        <f t="shared" si="16"/>
        <v>0</v>
      </c>
      <c r="F48" s="76">
        <v>0</v>
      </c>
      <c r="G48" s="93">
        <f t="shared" si="14"/>
        <v>0</v>
      </c>
      <c r="H48" s="108">
        <v>0.1</v>
      </c>
      <c r="I48" s="123">
        <f t="shared" si="10"/>
        <v>600</v>
      </c>
      <c r="J48" s="144" t="str">
        <f t="shared" si="15"/>
        <v>0.1 Units / Min</v>
      </c>
      <c r="K48" s="125">
        <f>E48/I48</f>
        <v>0</v>
      </c>
      <c r="L48" s="129">
        <f t="shared" si="0"/>
        <v>0</v>
      </c>
      <c r="M48" s="145">
        <v>0</v>
      </c>
      <c r="N48" s="145">
        <v>0</v>
      </c>
      <c r="O48" s="145">
        <v>0</v>
      </c>
      <c r="P48" s="146">
        <f t="shared" si="11"/>
        <v>0</v>
      </c>
      <c r="Q48" s="146">
        <f t="shared" si="12"/>
        <v>0</v>
      </c>
      <c r="R48" s="181">
        <f t="shared" si="13"/>
        <v>0</v>
      </c>
      <c r="T48" s="180"/>
      <c r="U48" s="180"/>
    </row>
    <row r="49" spans="2:21" s="7" customFormat="1" ht="17.100000000000001" customHeight="1">
      <c r="B49" s="66"/>
      <c r="C49" s="107" t="s">
        <v>61</v>
      </c>
      <c r="D49" s="74"/>
      <c r="E49" s="75">
        <f t="shared" si="16"/>
        <v>0</v>
      </c>
      <c r="F49" s="76">
        <v>0</v>
      </c>
      <c r="G49" s="93">
        <f t="shared" si="14"/>
        <v>0</v>
      </c>
      <c r="H49" s="108">
        <v>0.1</v>
      </c>
      <c r="I49" s="123">
        <f t="shared" si="10"/>
        <v>600</v>
      </c>
      <c r="J49" s="144" t="str">
        <f t="shared" si="15"/>
        <v>0.1 Units / Min</v>
      </c>
      <c r="K49" s="125">
        <f t="shared" ref="K49:K54" si="17">E49/I49</f>
        <v>0</v>
      </c>
      <c r="L49" s="129">
        <f t="shared" si="0"/>
        <v>0</v>
      </c>
      <c r="M49" s="145">
        <v>0</v>
      </c>
      <c r="N49" s="145">
        <v>0</v>
      </c>
      <c r="O49" s="145">
        <v>0</v>
      </c>
      <c r="P49" s="146">
        <f t="shared" si="11"/>
        <v>0</v>
      </c>
      <c r="Q49" s="146">
        <f t="shared" si="12"/>
        <v>0</v>
      </c>
      <c r="R49" s="181">
        <f t="shared" si="13"/>
        <v>0</v>
      </c>
      <c r="T49" s="180"/>
      <c r="U49" s="180"/>
    </row>
    <row r="50" spans="2:21" s="7" customFormat="1" ht="17.100000000000001" customHeight="1">
      <c r="B50" s="66"/>
      <c r="C50" s="107" t="s">
        <v>62</v>
      </c>
      <c r="D50" s="74"/>
      <c r="E50" s="75">
        <f t="shared" si="16"/>
        <v>0</v>
      </c>
      <c r="F50" s="76">
        <v>0</v>
      </c>
      <c r="G50" s="93">
        <f t="shared" si="14"/>
        <v>0</v>
      </c>
      <c r="H50" s="108">
        <v>0.3</v>
      </c>
      <c r="I50" s="164">
        <f t="shared" si="10"/>
        <v>200</v>
      </c>
      <c r="J50" s="144" t="str">
        <f t="shared" si="15"/>
        <v>0.3 Units / Min</v>
      </c>
      <c r="K50" s="125">
        <f t="shared" si="17"/>
        <v>0</v>
      </c>
      <c r="L50" s="129">
        <f t="shared" si="0"/>
        <v>0</v>
      </c>
      <c r="M50" s="145">
        <v>0</v>
      </c>
      <c r="N50" s="145">
        <v>0</v>
      </c>
      <c r="O50" s="145">
        <v>0</v>
      </c>
      <c r="P50" s="146">
        <f t="shared" si="11"/>
        <v>0</v>
      </c>
      <c r="Q50" s="146">
        <f t="shared" si="12"/>
        <v>0</v>
      </c>
      <c r="R50" s="181">
        <f t="shared" si="13"/>
        <v>0</v>
      </c>
      <c r="T50" s="180"/>
      <c r="U50" s="180"/>
    </row>
    <row r="51" spans="2:21" s="7" customFormat="1" ht="17.100000000000001" customHeight="1">
      <c r="B51" s="66"/>
      <c r="C51" s="107" t="s">
        <v>63</v>
      </c>
      <c r="D51" s="74"/>
      <c r="E51" s="75">
        <f t="shared" si="16"/>
        <v>0</v>
      </c>
      <c r="F51" s="76">
        <v>0</v>
      </c>
      <c r="G51" s="93">
        <f t="shared" si="14"/>
        <v>0</v>
      </c>
      <c r="H51" s="108">
        <v>0.1</v>
      </c>
      <c r="I51" s="123">
        <f t="shared" si="10"/>
        <v>600</v>
      </c>
      <c r="J51" s="144" t="str">
        <f t="shared" si="15"/>
        <v>0.1 Units / Min</v>
      </c>
      <c r="K51" s="125">
        <f t="shared" si="17"/>
        <v>0</v>
      </c>
      <c r="L51" s="129">
        <f t="shared" si="0"/>
        <v>0</v>
      </c>
      <c r="M51" s="145">
        <v>0</v>
      </c>
      <c r="N51" s="145">
        <v>0</v>
      </c>
      <c r="O51" s="145">
        <v>0</v>
      </c>
      <c r="P51" s="146">
        <f t="shared" si="11"/>
        <v>0</v>
      </c>
      <c r="Q51" s="146">
        <f t="shared" si="12"/>
        <v>0</v>
      </c>
      <c r="R51" s="181">
        <f t="shared" si="13"/>
        <v>0</v>
      </c>
      <c r="T51" s="180"/>
      <c r="U51" s="180"/>
    </row>
    <row r="52" spans="2:21" s="7" customFormat="1" ht="17.100000000000001" customHeight="1">
      <c r="B52" s="66"/>
      <c r="C52" s="107" t="s">
        <v>64</v>
      </c>
      <c r="D52" s="74"/>
      <c r="E52" s="75">
        <f t="shared" si="16"/>
        <v>0</v>
      </c>
      <c r="F52" s="76">
        <v>0</v>
      </c>
      <c r="G52" s="93">
        <f t="shared" si="14"/>
        <v>0</v>
      </c>
      <c r="H52" s="108">
        <v>0.3</v>
      </c>
      <c r="I52" s="123">
        <f t="shared" si="10"/>
        <v>200</v>
      </c>
      <c r="J52" s="144" t="str">
        <f t="shared" si="15"/>
        <v>0.3 Units / Min</v>
      </c>
      <c r="K52" s="125">
        <f t="shared" si="17"/>
        <v>0</v>
      </c>
      <c r="L52" s="129">
        <f t="shared" si="0"/>
        <v>0</v>
      </c>
      <c r="M52" s="145">
        <v>0</v>
      </c>
      <c r="N52" s="145">
        <v>0</v>
      </c>
      <c r="O52" s="145">
        <v>0</v>
      </c>
      <c r="P52" s="146">
        <f t="shared" si="11"/>
        <v>0</v>
      </c>
      <c r="Q52" s="146">
        <f t="shared" si="12"/>
        <v>0</v>
      </c>
      <c r="R52" s="181">
        <f t="shared" si="13"/>
        <v>0</v>
      </c>
      <c r="T52" s="180"/>
      <c r="U52" s="180"/>
    </row>
    <row r="53" spans="2:21" s="7" customFormat="1" ht="17.100000000000001" customHeight="1">
      <c r="B53" s="66"/>
      <c r="C53" s="107" t="s">
        <v>65</v>
      </c>
      <c r="D53" s="74"/>
      <c r="E53" s="75">
        <f t="shared" si="16"/>
        <v>0</v>
      </c>
      <c r="F53" s="76">
        <v>0</v>
      </c>
      <c r="G53" s="93">
        <f t="shared" si="14"/>
        <v>0</v>
      </c>
      <c r="H53" s="108">
        <v>0.3</v>
      </c>
      <c r="I53" s="123">
        <f t="shared" ref="I53:I56" si="18">60/H53</f>
        <v>200</v>
      </c>
      <c r="J53" s="144" t="str">
        <f t="shared" ref="J53:J56" si="19">H53&amp;" Units / Min"</f>
        <v>0.3 Units / Min</v>
      </c>
      <c r="K53" s="125">
        <f t="shared" si="17"/>
        <v>0</v>
      </c>
      <c r="L53" s="129">
        <f t="shared" si="0"/>
        <v>0</v>
      </c>
      <c r="M53" s="145">
        <v>0</v>
      </c>
      <c r="N53" s="145">
        <v>0</v>
      </c>
      <c r="O53" s="145">
        <v>0</v>
      </c>
      <c r="P53" s="146">
        <f t="shared" ref="P53:P56" si="20">K53*M53</f>
        <v>0</v>
      </c>
      <c r="Q53" s="146">
        <f t="shared" si="12"/>
        <v>0</v>
      </c>
      <c r="R53" s="181">
        <f t="shared" si="13"/>
        <v>0</v>
      </c>
      <c r="T53" s="180"/>
      <c r="U53" s="180"/>
    </row>
    <row r="54" spans="2:21" s="7" customFormat="1" ht="17.100000000000001" customHeight="1">
      <c r="B54" s="66"/>
      <c r="C54" s="107" t="s">
        <v>66</v>
      </c>
      <c r="D54" s="74"/>
      <c r="E54" s="75">
        <f t="shared" si="16"/>
        <v>0</v>
      </c>
      <c r="F54" s="76">
        <v>0</v>
      </c>
      <c r="G54" s="93">
        <f t="shared" si="14"/>
        <v>0</v>
      </c>
      <c r="H54" s="108">
        <v>0.3</v>
      </c>
      <c r="I54" s="164">
        <f t="shared" si="18"/>
        <v>200</v>
      </c>
      <c r="J54" s="144" t="str">
        <f t="shared" si="19"/>
        <v>0.3 Units / Min</v>
      </c>
      <c r="K54" s="125">
        <f t="shared" si="17"/>
        <v>0</v>
      </c>
      <c r="L54" s="129">
        <f t="shared" si="0"/>
        <v>0</v>
      </c>
      <c r="M54" s="145">
        <v>0</v>
      </c>
      <c r="N54" s="145">
        <v>0</v>
      </c>
      <c r="O54" s="145">
        <v>0</v>
      </c>
      <c r="P54" s="146">
        <f t="shared" si="20"/>
        <v>0</v>
      </c>
      <c r="Q54" s="146">
        <f t="shared" si="12"/>
        <v>0</v>
      </c>
      <c r="R54" s="181">
        <f t="shared" si="13"/>
        <v>0</v>
      </c>
      <c r="T54" s="180"/>
      <c r="U54" s="180"/>
    </row>
    <row r="55" spans="2:21" s="7" customFormat="1" ht="17.100000000000001" customHeight="1">
      <c r="B55" s="66"/>
      <c r="C55" s="107" t="s">
        <v>67</v>
      </c>
      <c r="D55" s="74"/>
      <c r="E55" s="75">
        <f t="shared" si="16"/>
        <v>0</v>
      </c>
      <c r="F55" s="76">
        <v>0</v>
      </c>
      <c r="G55" s="93">
        <f t="shared" si="14"/>
        <v>0</v>
      </c>
      <c r="H55" s="108">
        <v>0.3</v>
      </c>
      <c r="I55" s="164">
        <f t="shared" si="18"/>
        <v>200</v>
      </c>
      <c r="J55" s="144" t="str">
        <f t="shared" si="19"/>
        <v>0.3 Units / Min</v>
      </c>
      <c r="K55" s="125">
        <f t="shared" ref="K55:K56" si="21">E55/I55</f>
        <v>0</v>
      </c>
      <c r="L55" s="129">
        <f t="shared" si="0"/>
        <v>0</v>
      </c>
      <c r="M55" s="145">
        <v>0</v>
      </c>
      <c r="N55" s="145">
        <v>0</v>
      </c>
      <c r="O55" s="145">
        <v>0</v>
      </c>
      <c r="P55" s="146">
        <f t="shared" si="20"/>
        <v>0</v>
      </c>
      <c r="Q55" s="146">
        <f t="shared" ref="Q55:Q56" si="22">K55*N55</f>
        <v>0</v>
      </c>
      <c r="R55" s="181">
        <f t="shared" ref="R55:R56" si="23">K55*O55</f>
        <v>0</v>
      </c>
      <c r="T55" s="180"/>
      <c r="U55" s="180"/>
    </row>
    <row r="56" spans="2:21" s="7" customFormat="1" ht="17.100000000000001" customHeight="1">
      <c r="B56" s="66"/>
      <c r="C56" s="109" t="s">
        <v>68</v>
      </c>
      <c r="D56" s="79"/>
      <c r="E56" s="80">
        <f t="shared" si="16"/>
        <v>0</v>
      </c>
      <c r="F56" s="81">
        <v>0</v>
      </c>
      <c r="G56" s="94">
        <f t="shared" si="14"/>
        <v>0</v>
      </c>
      <c r="H56" s="110">
        <v>0.1</v>
      </c>
      <c r="I56" s="130">
        <f t="shared" si="18"/>
        <v>600</v>
      </c>
      <c r="J56" s="148" t="str">
        <f t="shared" si="19"/>
        <v>0.1 Units / Min</v>
      </c>
      <c r="K56" s="132">
        <f t="shared" si="21"/>
        <v>0</v>
      </c>
      <c r="L56" s="133">
        <f t="shared" si="0"/>
        <v>0</v>
      </c>
      <c r="M56" s="149">
        <v>0</v>
      </c>
      <c r="N56" s="149">
        <v>0</v>
      </c>
      <c r="O56" s="149">
        <v>0</v>
      </c>
      <c r="P56" s="150">
        <f t="shared" si="20"/>
        <v>0</v>
      </c>
      <c r="Q56" s="150">
        <f t="shared" si="22"/>
        <v>0</v>
      </c>
      <c r="R56" s="182">
        <f t="shared" si="23"/>
        <v>0</v>
      </c>
      <c r="T56" s="180"/>
      <c r="U56" s="180"/>
    </row>
    <row r="57" spans="2:21" s="8" customFormat="1" ht="20.100000000000001" customHeight="1">
      <c r="B57" s="84"/>
      <c r="C57" s="111" t="s">
        <v>69</v>
      </c>
      <c r="D57" s="74"/>
      <c r="E57" s="85"/>
      <c r="F57" s="86"/>
      <c r="G57" s="95"/>
      <c r="H57" s="105"/>
      <c r="I57" s="105"/>
      <c r="J57" s="151"/>
      <c r="K57" s="152"/>
      <c r="L57" s="138">
        <f t="shared" si="0"/>
        <v>0</v>
      </c>
      <c r="M57" s="153"/>
      <c r="N57" s="153"/>
      <c r="O57" s="153"/>
      <c r="P57" s="154"/>
      <c r="Q57" s="154"/>
      <c r="R57" s="183"/>
      <c r="T57" s="184"/>
      <c r="U57" s="184"/>
    </row>
    <row r="58" spans="2:21" s="7" customFormat="1" ht="15" customHeight="1">
      <c r="B58" s="66"/>
      <c r="C58" s="106" t="s">
        <v>70</v>
      </c>
      <c r="D58" s="68"/>
      <c r="E58" s="69">
        <f t="shared" ref="E58:E67" si="24">F58/5</f>
        <v>0</v>
      </c>
      <c r="F58" s="70">
        <v>0</v>
      </c>
      <c r="G58" s="96">
        <f>E58*$U$18</f>
        <v>0</v>
      </c>
      <c r="H58" s="72">
        <v>10</v>
      </c>
      <c r="I58" s="118">
        <f t="shared" ref="I58:I61" si="25">60/H58</f>
        <v>6</v>
      </c>
      <c r="J58" s="140" t="str">
        <f>H58&amp;" Mins / Plt"</f>
        <v>10 Mins / Plt</v>
      </c>
      <c r="K58" s="120">
        <f t="shared" ref="K58:K61" si="26">E58/I58</f>
        <v>0</v>
      </c>
      <c r="L58" s="141">
        <f t="shared" si="0"/>
        <v>0</v>
      </c>
      <c r="M58" s="142">
        <v>35</v>
      </c>
      <c r="N58" s="142">
        <v>20</v>
      </c>
      <c r="O58" s="142">
        <v>25</v>
      </c>
      <c r="P58" s="143">
        <f t="shared" ref="P58:P61" si="27">K58*M58</f>
        <v>0</v>
      </c>
      <c r="Q58" s="143">
        <f t="shared" ref="Q58:Q61" si="28">K58*N58</f>
        <v>0</v>
      </c>
      <c r="R58" s="179">
        <f t="shared" ref="R58:R61" si="29">K58*O58</f>
        <v>0</v>
      </c>
      <c r="T58" s="180"/>
      <c r="U58" s="180"/>
    </row>
    <row r="59" spans="2:21" s="7" customFormat="1" ht="15" customHeight="1">
      <c r="B59" s="66"/>
      <c r="C59" s="107" t="s">
        <v>71</v>
      </c>
      <c r="D59" s="74"/>
      <c r="E59" s="75">
        <f t="shared" si="24"/>
        <v>0</v>
      </c>
      <c r="F59" s="76">
        <v>0</v>
      </c>
      <c r="G59" s="93">
        <f>E59*$U$18</f>
        <v>0</v>
      </c>
      <c r="H59" s="112">
        <v>0.16500000000000001</v>
      </c>
      <c r="I59" s="164">
        <f t="shared" si="25"/>
        <v>363.63636363636402</v>
      </c>
      <c r="J59" s="144" t="str">
        <f>H59&amp;" Units / Min"</f>
        <v>0.165 Units / Min</v>
      </c>
      <c r="K59" s="125">
        <f t="shared" si="26"/>
        <v>0</v>
      </c>
      <c r="L59" s="129">
        <f t="shared" si="0"/>
        <v>0</v>
      </c>
      <c r="M59" s="145">
        <v>35</v>
      </c>
      <c r="N59" s="145">
        <v>20</v>
      </c>
      <c r="O59" s="145">
        <v>25</v>
      </c>
      <c r="P59" s="146">
        <f t="shared" si="27"/>
        <v>0</v>
      </c>
      <c r="Q59" s="146">
        <f t="shared" si="28"/>
        <v>0</v>
      </c>
      <c r="R59" s="181">
        <f t="shared" si="29"/>
        <v>0</v>
      </c>
      <c r="T59" s="180"/>
      <c r="U59" s="180"/>
    </row>
    <row r="60" spans="2:21" s="7" customFormat="1" ht="15" customHeight="1">
      <c r="B60" s="66"/>
      <c r="C60" s="107" t="s">
        <v>72</v>
      </c>
      <c r="D60" s="74"/>
      <c r="E60" s="75">
        <f t="shared" si="24"/>
        <v>0</v>
      </c>
      <c r="F60" s="76">
        <v>0</v>
      </c>
      <c r="G60" s="93">
        <f>E60*$U$18</f>
        <v>0</v>
      </c>
      <c r="H60" s="77">
        <v>2</v>
      </c>
      <c r="I60" s="123">
        <f t="shared" si="25"/>
        <v>30</v>
      </c>
      <c r="J60" s="144" t="str">
        <f t="shared" ref="J60:J61" si="30">H60&amp;" Units / Min"</f>
        <v>2 Units / Min</v>
      </c>
      <c r="K60" s="125">
        <f t="shared" si="26"/>
        <v>0</v>
      </c>
      <c r="L60" s="129">
        <f t="shared" si="0"/>
        <v>0</v>
      </c>
      <c r="M60" s="145">
        <v>35</v>
      </c>
      <c r="N60" s="145">
        <v>20</v>
      </c>
      <c r="O60" s="145">
        <v>25</v>
      </c>
      <c r="P60" s="146">
        <f t="shared" si="27"/>
        <v>0</v>
      </c>
      <c r="Q60" s="146">
        <f t="shared" si="28"/>
        <v>0</v>
      </c>
      <c r="R60" s="181">
        <f t="shared" si="29"/>
        <v>0</v>
      </c>
      <c r="T60" s="180"/>
      <c r="U60" s="180"/>
    </row>
    <row r="61" spans="2:21" s="7" customFormat="1" ht="15" customHeight="1">
      <c r="B61" s="66"/>
      <c r="C61" s="109" t="s">
        <v>73</v>
      </c>
      <c r="D61" s="79"/>
      <c r="E61" s="80">
        <f t="shared" si="24"/>
        <v>0</v>
      </c>
      <c r="F61" s="81">
        <v>0</v>
      </c>
      <c r="G61" s="93">
        <f>E61*$U$18</f>
        <v>0</v>
      </c>
      <c r="H61" s="83">
        <v>2</v>
      </c>
      <c r="I61" s="130">
        <f t="shared" si="25"/>
        <v>30</v>
      </c>
      <c r="J61" s="148" t="str">
        <f t="shared" si="30"/>
        <v>2 Units / Min</v>
      </c>
      <c r="K61" s="132">
        <f t="shared" si="26"/>
        <v>0</v>
      </c>
      <c r="L61" s="133">
        <f t="shared" si="0"/>
        <v>0</v>
      </c>
      <c r="M61" s="149">
        <v>35</v>
      </c>
      <c r="N61" s="149">
        <v>20</v>
      </c>
      <c r="O61" s="149">
        <v>25</v>
      </c>
      <c r="P61" s="150">
        <f t="shared" si="27"/>
        <v>0</v>
      </c>
      <c r="Q61" s="150">
        <f t="shared" si="28"/>
        <v>0</v>
      </c>
      <c r="R61" s="182">
        <f t="shared" si="29"/>
        <v>0</v>
      </c>
      <c r="T61" s="180"/>
      <c r="U61" s="180"/>
    </row>
    <row r="62" spans="2:21" s="8" customFormat="1" ht="18.95" customHeight="1">
      <c r="B62" s="84"/>
      <c r="C62" s="111" t="s">
        <v>74</v>
      </c>
      <c r="D62" s="74"/>
      <c r="E62" s="85">
        <f t="shared" si="24"/>
        <v>0</v>
      </c>
      <c r="F62" s="86"/>
      <c r="G62" s="91"/>
      <c r="H62" s="105"/>
      <c r="I62" s="105"/>
      <c r="J62" s="151"/>
      <c r="K62" s="152"/>
      <c r="L62" s="138">
        <f t="shared" si="0"/>
        <v>0</v>
      </c>
      <c r="M62" s="153"/>
      <c r="N62" s="153"/>
      <c r="O62" s="153"/>
      <c r="P62" s="154"/>
      <c r="Q62" s="154"/>
      <c r="R62" s="183"/>
      <c r="T62" s="184"/>
      <c r="U62" s="184"/>
    </row>
    <row r="63" spans="2:21" s="7" customFormat="1" ht="15.95" customHeight="1">
      <c r="B63" s="66"/>
      <c r="C63" s="106" t="s">
        <v>75</v>
      </c>
      <c r="D63" s="68"/>
      <c r="E63" s="69">
        <f t="shared" si="24"/>
        <v>0</v>
      </c>
      <c r="F63" s="70">
        <v>0</v>
      </c>
      <c r="G63" s="93">
        <f>E63*$U$18</f>
        <v>0</v>
      </c>
      <c r="H63" s="113">
        <v>0.16500000000000001</v>
      </c>
      <c r="I63" s="165">
        <f t="shared" ref="I63:I67" si="31">60/H63</f>
        <v>363.63636363636402</v>
      </c>
      <c r="J63" s="140" t="str">
        <f>H63&amp;" Cartons / Min"</f>
        <v>0.165 Cartons / Min</v>
      </c>
      <c r="K63" s="120">
        <f t="shared" ref="K63:K67" si="32">E63/I63</f>
        <v>0</v>
      </c>
      <c r="L63" s="141">
        <f t="shared" si="0"/>
        <v>0</v>
      </c>
      <c r="M63" s="142">
        <v>35</v>
      </c>
      <c r="N63" s="142">
        <v>20</v>
      </c>
      <c r="O63" s="142">
        <v>25</v>
      </c>
      <c r="P63" s="143">
        <f t="shared" ref="P63:P67" si="33">K63*M63</f>
        <v>0</v>
      </c>
      <c r="Q63" s="143">
        <f t="shared" ref="Q63:Q67" si="34">K63*N63</f>
        <v>0</v>
      </c>
      <c r="R63" s="179">
        <f t="shared" ref="R63:R67" si="35">K63*O63</f>
        <v>0</v>
      </c>
      <c r="T63" s="180"/>
      <c r="U63" s="180"/>
    </row>
    <row r="64" spans="2:21" s="7" customFormat="1" ht="15.95" customHeight="1">
      <c r="B64" s="66"/>
      <c r="C64" s="107" t="s">
        <v>76</v>
      </c>
      <c r="D64" s="74"/>
      <c r="E64" s="75">
        <f t="shared" si="24"/>
        <v>0</v>
      </c>
      <c r="F64" s="76">
        <v>0</v>
      </c>
      <c r="G64" s="93">
        <f>E64*$U$18</f>
        <v>0</v>
      </c>
      <c r="H64" s="77">
        <v>10</v>
      </c>
      <c r="I64" s="123">
        <f t="shared" si="31"/>
        <v>6</v>
      </c>
      <c r="J64" s="144" t="str">
        <f>H64&amp;" Mins / Pallet"</f>
        <v>10 Mins / Pallet</v>
      </c>
      <c r="K64" s="125">
        <f t="shared" si="32"/>
        <v>0</v>
      </c>
      <c r="L64" s="129">
        <f t="shared" si="0"/>
        <v>0</v>
      </c>
      <c r="M64" s="145">
        <v>35</v>
      </c>
      <c r="N64" s="145">
        <v>20</v>
      </c>
      <c r="O64" s="145">
        <v>25</v>
      </c>
      <c r="P64" s="146">
        <f t="shared" si="33"/>
        <v>0</v>
      </c>
      <c r="Q64" s="146">
        <f t="shared" si="34"/>
        <v>0</v>
      </c>
      <c r="R64" s="181">
        <f t="shared" si="35"/>
        <v>0</v>
      </c>
      <c r="T64" s="180"/>
      <c r="U64" s="180"/>
    </row>
    <row r="65" spans="2:21" s="7" customFormat="1" ht="15.95" customHeight="1">
      <c r="B65" s="66"/>
      <c r="C65" s="107" t="s">
        <v>77</v>
      </c>
      <c r="D65" s="74"/>
      <c r="E65" s="75">
        <f t="shared" si="24"/>
        <v>0</v>
      </c>
      <c r="F65" s="76">
        <v>0</v>
      </c>
      <c r="G65" s="93">
        <f>E65*$U$18</f>
        <v>0</v>
      </c>
      <c r="H65" s="77">
        <v>2</v>
      </c>
      <c r="I65" s="123">
        <f t="shared" si="31"/>
        <v>30</v>
      </c>
      <c r="J65" s="144" t="str">
        <f>H65&amp;" Mins / Order"</f>
        <v>2 Mins / Order</v>
      </c>
      <c r="K65" s="125">
        <f t="shared" si="32"/>
        <v>0</v>
      </c>
      <c r="L65" s="129">
        <f t="shared" si="0"/>
        <v>0</v>
      </c>
      <c r="M65" s="145">
        <v>35</v>
      </c>
      <c r="N65" s="145">
        <v>20</v>
      </c>
      <c r="O65" s="145">
        <v>25</v>
      </c>
      <c r="P65" s="146">
        <f t="shared" si="33"/>
        <v>0</v>
      </c>
      <c r="Q65" s="146">
        <f t="shared" si="34"/>
        <v>0</v>
      </c>
      <c r="R65" s="181">
        <f t="shared" si="35"/>
        <v>0</v>
      </c>
      <c r="T65" s="180"/>
      <c r="U65" s="180"/>
    </row>
    <row r="66" spans="2:21" s="7" customFormat="1" ht="15.95" customHeight="1">
      <c r="B66" s="66"/>
      <c r="C66" s="107" t="s">
        <v>78</v>
      </c>
      <c r="D66" s="74"/>
      <c r="E66" s="75">
        <f t="shared" si="24"/>
        <v>0</v>
      </c>
      <c r="F66" s="76">
        <v>0</v>
      </c>
      <c r="G66" s="93">
        <f>E66*$U$18</f>
        <v>0</v>
      </c>
      <c r="H66" s="77">
        <v>30</v>
      </c>
      <c r="I66" s="123">
        <f t="shared" si="31"/>
        <v>2</v>
      </c>
      <c r="J66" s="144" t="str">
        <f>H66&amp;" Mins / ASN"</f>
        <v>30 Mins / ASN</v>
      </c>
      <c r="K66" s="125">
        <f t="shared" si="32"/>
        <v>0</v>
      </c>
      <c r="L66" s="129">
        <f t="shared" si="0"/>
        <v>0</v>
      </c>
      <c r="M66" s="145">
        <v>35</v>
      </c>
      <c r="N66" s="145">
        <v>20</v>
      </c>
      <c r="O66" s="145">
        <v>25</v>
      </c>
      <c r="P66" s="146">
        <f t="shared" si="33"/>
        <v>0</v>
      </c>
      <c r="Q66" s="146">
        <f t="shared" si="34"/>
        <v>0</v>
      </c>
      <c r="R66" s="181">
        <f t="shared" si="35"/>
        <v>0</v>
      </c>
      <c r="T66" s="180"/>
      <c r="U66" s="180"/>
    </row>
    <row r="67" spans="2:21" s="7" customFormat="1" ht="15.95" customHeight="1">
      <c r="B67" s="66"/>
      <c r="C67" s="109" t="s">
        <v>79</v>
      </c>
      <c r="D67" s="79"/>
      <c r="E67" s="80">
        <f t="shared" si="24"/>
        <v>0</v>
      </c>
      <c r="F67" s="81">
        <v>0</v>
      </c>
      <c r="G67" s="94">
        <f>E67*$U$18</f>
        <v>0</v>
      </c>
      <c r="H67" s="83">
        <v>1</v>
      </c>
      <c r="I67" s="130">
        <f t="shared" si="31"/>
        <v>60</v>
      </c>
      <c r="J67" s="148" t="str">
        <f>H67&amp;" Min / Order"</f>
        <v>1 Min / Order</v>
      </c>
      <c r="K67" s="132">
        <f t="shared" si="32"/>
        <v>0</v>
      </c>
      <c r="L67" s="133">
        <f t="shared" si="0"/>
        <v>0</v>
      </c>
      <c r="M67" s="149">
        <v>35</v>
      </c>
      <c r="N67" s="149">
        <v>20</v>
      </c>
      <c r="O67" s="149">
        <v>25</v>
      </c>
      <c r="P67" s="150">
        <f t="shared" si="33"/>
        <v>0</v>
      </c>
      <c r="Q67" s="150">
        <f t="shared" si="34"/>
        <v>0</v>
      </c>
      <c r="R67" s="182">
        <f t="shared" si="35"/>
        <v>0</v>
      </c>
      <c r="T67" s="180"/>
      <c r="U67" s="180"/>
    </row>
    <row r="68" spans="2:21" s="8" customFormat="1" ht="20.100000000000001" customHeight="1">
      <c r="B68" s="84"/>
      <c r="C68" s="111" t="s">
        <v>80</v>
      </c>
      <c r="D68" s="74"/>
      <c r="E68" s="85"/>
      <c r="F68" s="86"/>
      <c r="G68" s="95"/>
      <c r="H68" s="105"/>
      <c r="I68" s="105"/>
      <c r="J68" s="151"/>
      <c r="K68" s="152"/>
      <c r="L68" s="138">
        <f t="shared" si="0"/>
        <v>0</v>
      </c>
      <c r="M68" s="153"/>
      <c r="N68" s="153"/>
      <c r="O68" s="153"/>
      <c r="P68" s="154"/>
      <c r="Q68" s="154"/>
      <c r="R68" s="183"/>
      <c r="T68" s="184"/>
      <c r="U68" s="184"/>
    </row>
    <row r="69" spans="2:21" s="7" customFormat="1">
      <c r="B69" s="66"/>
      <c r="C69" s="106" t="s">
        <v>81</v>
      </c>
      <c r="D69" s="68"/>
      <c r="E69" s="69">
        <f>F69/5</f>
        <v>0</v>
      </c>
      <c r="F69" s="70">
        <v>0</v>
      </c>
      <c r="G69" s="96">
        <f>E69*$U$18</f>
        <v>0</v>
      </c>
      <c r="H69" s="189">
        <v>0.2</v>
      </c>
      <c r="I69" s="118">
        <f t="shared" ref="I69:I70" si="36">60/H69</f>
        <v>300</v>
      </c>
      <c r="J69" s="140" t="str">
        <f>H69&amp;" Units / Min"</f>
        <v>0.2 Units / Min</v>
      </c>
      <c r="K69" s="120">
        <f t="shared" ref="K69:K70" si="37">E69/I69</f>
        <v>0</v>
      </c>
      <c r="L69" s="141">
        <f t="shared" si="0"/>
        <v>0</v>
      </c>
      <c r="M69" s="142">
        <v>35</v>
      </c>
      <c r="N69" s="142">
        <v>20</v>
      </c>
      <c r="O69" s="142">
        <v>25</v>
      </c>
      <c r="P69" s="143">
        <f t="shared" ref="P69:P70" si="38">K69*M69</f>
        <v>0</v>
      </c>
      <c r="Q69" s="143">
        <f t="shared" ref="Q69:Q70" si="39">K69*N69</f>
        <v>0</v>
      </c>
      <c r="R69" s="179">
        <f t="shared" ref="R69:R70" si="40">K69*O69</f>
        <v>0</v>
      </c>
      <c r="T69" s="180"/>
      <c r="U69" s="180"/>
    </row>
    <row r="70" spans="2:21" s="7" customFormat="1">
      <c r="B70" s="66"/>
      <c r="C70" s="109" t="s">
        <v>82</v>
      </c>
      <c r="D70" s="79"/>
      <c r="E70" s="80">
        <f>F70/5</f>
        <v>0</v>
      </c>
      <c r="F70" s="81">
        <v>0</v>
      </c>
      <c r="G70" s="94">
        <f>E70*$U$18</f>
        <v>0</v>
      </c>
      <c r="H70" s="110">
        <v>0.2</v>
      </c>
      <c r="I70" s="130">
        <f t="shared" si="36"/>
        <v>300</v>
      </c>
      <c r="J70" s="148" t="str">
        <f>H70&amp;" Units / Min"</f>
        <v>0.2 Units / Min</v>
      </c>
      <c r="K70" s="132">
        <f t="shared" si="37"/>
        <v>0</v>
      </c>
      <c r="L70" s="133">
        <f t="shared" si="0"/>
        <v>0</v>
      </c>
      <c r="M70" s="149">
        <v>35</v>
      </c>
      <c r="N70" s="149">
        <v>20</v>
      </c>
      <c r="O70" s="149">
        <v>25</v>
      </c>
      <c r="P70" s="150">
        <f t="shared" si="38"/>
        <v>0</v>
      </c>
      <c r="Q70" s="150">
        <f t="shared" si="39"/>
        <v>0</v>
      </c>
      <c r="R70" s="182">
        <f t="shared" si="40"/>
        <v>0</v>
      </c>
      <c r="T70" s="180"/>
      <c r="U70" s="180"/>
    </row>
    <row r="71" spans="2:21" ht="17.100000000000001" customHeight="1">
      <c r="B71" s="190"/>
      <c r="C71" s="191" t="s">
        <v>83</v>
      </c>
      <c r="D71" s="12"/>
      <c r="K71" s="212">
        <f>SUM(K19:K70)</f>
        <v>0</v>
      </c>
      <c r="L71" s="212">
        <f>SUM(L19:L70)</f>
        <v>0</v>
      </c>
      <c r="P71" s="213">
        <f>SUM(P19:P70)</f>
        <v>0</v>
      </c>
      <c r="Q71" s="221">
        <f>SUM(Q19:Q70)</f>
        <v>0</v>
      </c>
      <c r="R71" s="222">
        <f>SUM(R19:R70)</f>
        <v>0</v>
      </c>
    </row>
    <row r="72" spans="2:21" ht="18.95" customHeight="1">
      <c r="B72" s="190"/>
      <c r="C72" s="192" t="s">
        <v>84</v>
      </c>
      <c r="D72" s="13"/>
      <c r="E72" s="193"/>
      <c r="G72" s="193"/>
      <c r="H72" s="194"/>
      <c r="I72" s="194"/>
      <c r="L72" s="214">
        <v>14</v>
      </c>
      <c r="R72" s="223"/>
    </row>
    <row r="73" spans="2:21" s="5" customFormat="1" ht="18.95" customHeight="1">
      <c r="B73" s="33"/>
      <c r="C73" s="195" t="s">
        <v>85</v>
      </c>
      <c r="D73" s="196"/>
      <c r="E73" s="197"/>
      <c r="F73" s="196"/>
      <c r="G73" s="197"/>
      <c r="H73" s="198"/>
      <c r="I73" s="198"/>
      <c r="J73" s="215"/>
      <c r="K73" s="216"/>
      <c r="L73" s="216"/>
      <c r="M73" s="37"/>
      <c r="N73" s="37"/>
      <c r="O73" s="37"/>
      <c r="P73" s="37"/>
      <c r="Q73" s="37"/>
      <c r="R73" s="224"/>
      <c r="T73" s="11"/>
      <c r="U73" s="11"/>
    </row>
    <row r="74" spans="2:21" ht="17.100000000000001" customHeight="1">
      <c r="B74" s="190"/>
      <c r="C74" s="199" t="s">
        <v>86</v>
      </c>
      <c r="D74" s="17"/>
      <c r="E74" s="200"/>
      <c r="G74" s="201"/>
      <c r="H74" s="202"/>
      <c r="I74" s="202"/>
      <c r="P74" s="217">
        <v>0</v>
      </c>
      <c r="Q74" s="217">
        <v>0</v>
      </c>
      <c r="R74" s="225">
        <v>0</v>
      </c>
    </row>
    <row r="75" spans="2:21" ht="17.100000000000001" customHeight="1">
      <c r="B75" s="190"/>
      <c r="C75" s="199" t="s">
        <v>87</v>
      </c>
      <c r="D75" s="17"/>
      <c r="E75" s="200"/>
      <c r="G75" s="201"/>
      <c r="H75" s="202"/>
      <c r="I75" s="202"/>
      <c r="P75" s="217">
        <v>0</v>
      </c>
      <c r="Q75" s="217">
        <v>0</v>
      </c>
      <c r="R75" s="225">
        <v>0</v>
      </c>
    </row>
    <row r="76" spans="2:21" ht="17.100000000000001" customHeight="1">
      <c r="B76" s="190"/>
      <c r="C76" s="199" t="s">
        <v>88</v>
      </c>
      <c r="D76" s="17"/>
      <c r="E76" s="200"/>
      <c r="G76" s="201"/>
      <c r="H76" s="202"/>
      <c r="I76" s="202"/>
      <c r="P76" s="217">
        <v>0</v>
      </c>
      <c r="Q76" s="217">
        <v>0</v>
      </c>
      <c r="R76" s="225">
        <v>0</v>
      </c>
    </row>
    <row r="77" spans="2:21" ht="17.100000000000001" customHeight="1">
      <c r="B77" s="190"/>
      <c r="C77" s="199" t="s">
        <v>89</v>
      </c>
      <c r="D77" s="17"/>
      <c r="E77" s="200"/>
      <c r="G77" s="201"/>
      <c r="H77" s="202"/>
      <c r="I77" s="202"/>
      <c r="P77" s="217">
        <v>0</v>
      </c>
      <c r="Q77" s="217">
        <v>0</v>
      </c>
      <c r="R77" s="225">
        <v>0</v>
      </c>
    </row>
    <row r="78" spans="2:21" ht="17.100000000000001" customHeight="1">
      <c r="B78" s="190"/>
      <c r="C78" s="199" t="s">
        <v>81</v>
      </c>
      <c r="D78" s="17"/>
      <c r="E78" s="200"/>
      <c r="G78" s="201"/>
      <c r="H78" s="202"/>
      <c r="I78" s="202"/>
      <c r="P78" s="217">
        <v>0</v>
      </c>
      <c r="Q78" s="217">
        <v>0</v>
      </c>
      <c r="R78" s="225">
        <v>0</v>
      </c>
    </row>
    <row r="79" spans="2:21" ht="14.1" customHeight="1">
      <c r="B79" s="190"/>
      <c r="C79" s="203" t="s">
        <v>90</v>
      </c>
      <c r="P79" s="218">
        <f>SUM(P74:P78)</f>
        <v>0</v>
      </c>
      <c r="Q79" s="218">
        <f>SUM(Q74:Q78)</f>
        <v>0</v>
      </c>
      <c r="R79" s="226">
        <f>SUM(R74:R78)</f>
        <v>0</v>
      </c>
    </row>
    <row r="80" spans="2:21" s="5" customFormat="1" ht="21.95" customHeight="1">
      <c r="B80" s="33"/>
      <c r="C80" s="61" t="s">
        <v>91</v>
      </c>
      <c r="D80" s="17"/>
      <c r="E80" s="11"/>
      <c r="F80" s="17"/>
      <c r="G80" s="11"/>
      <c r="H80" s="204"/>
      <c r="I80" s="204"/>
      <c r="J80" s="204"/>
      <c r="K80" s="219"/>
      <c r="L80" s="219"/>
      <c r="M80" s="11"/>
      <c r="N80" s="11"/>
      <c r="O80" s="11"/>
      <c r="P80" s="11"/>
      <c r="Q80" s="11"/>
      <c r="R80" s="178"/>
      <c r="T80" s="11"/>
      <c r="U80" s="11"/>
    </row>
    <row r="81" spans="2:18">
      <c r="B81" s="190"/>
      <c r="C81" s="199" t="s">
        <v>92</v>
      </c>
      <c r="D81" s="17"/>
      <c r="P81" s="217">
        <v>0</v>
      </c>
      <c r="Q81" s="217">
        <v>0</v>
      </c>
      <c r="R81" s="225">
        <v>0</v>
      </c>
    </row>
    <row r="82" spans="2:18">
      <c r="B82" s="190"/>
      <c r="C82" s="199" t="s">
        <v>93</v>
      </c>
      <c r="D82" s="17"/>
      <c r="P82" s="217">
        <v>0</v>
      </c>
      <c r="Q82" s="217">
        <v>0</v>
      </c>
      <c r="R82" s="225">
        <v>0</v>
      </c>
    </row>
    <row r="83" spans="2:18">
      <c r="B83" s="190"/>
      <c r="C83" s="199" t="s">
        <v>94</v>
      </c>
      <c r="P83" s="217">
        <v>0</v>
      </c>
      <c r="Q83" s="217">
        <v>0</v>
      </c>
      <c r="R83" s="225">
        <v>0</v>
      </c>
    </row>
    <row r="84" spans="2:18">
      <c r="B84" s="190"/>
      <c r="C84" s="203" t="s">
        <v>95</v>
      </c>
      <c r="P84" s="218">
        <f>SUM(P81:P83)</f>
        <v>0</v>
      </c>
      <c r="Q84" s="218">
        <f>SUM(Q81:Q83)</f>
        <v>0</v>
      </c>
      <c r="R84" s="226">
        <f>SUM(R81:R83)</f>
        <v>0</v>
      </c>
    </row>
    <row r="85" spans="2:18" ht="6.95" customHeight="1">
      <c r="B85" s="190"/>
      <c r="C85" s="203"/>
      <c r="P85" s="218"/>
      <c r="Q85" s="218"/>
      <c r="R85" s="226"/>
    </row>
    <row r="86" spans="2:18" ht="17.100000000000001" customHeight="1">
      <c r="B86" s="190"/>
      <c r="C86" s="203" t="s">
        <v>96</v>
      </c>
      <c r="P86" s="218">
        <f>P84+P79+P71</f>
        <v>0</v>
      </c>
      <c r="Q86" s="218">
        <f>Q84+Q79+Q71</f>
        <v>0</v>
      </c>
      <c r="R86" s="226">
        <f>R84+R79+R71</f>
        <v>0</v>
      </c>
    </row>
    <row r="87" spans="2:18">
      <c r="B87" s="205"/>
      <c r="C87" s="206"/>
      <c r="D87" s="207"/>
      <c r="E87" s="208"/>
      <c r="F87" s="209"/>
      <c r="G87" s="208"/>
      <c r="H87" s="210"/>
      <c r="I87" s="210"/>
      <c r="J87" s="210"/>
      <c r="K87" s="220"/>
      <c r="L87" s="220"/>
      <c r="M87" s="208"/>
      <c r="N87" s="208"/>
      <c r="O87" s="208"/>
      <c r="P87" s="208"/>
      <c r="Q87" s="208"/>
      <c r="R87" s="227"/>
    </row>
    <row r="89" spans="2:18">
      <c r="C89" s="211"/>
      <c r="D89" s="12"/>
      <c r="F89" s="12"/>
      <c r="H89" s="12"/>
      <c r="I89" s="12"/>
      <c r="J89" s="12"/>
      <c r="K89" s="12"/>
      <c r="L89" s="12"/>
    </row>
    <row r="91" spans="2:18" ht="21" customHeight="1">
      <c r="C91" s="18" t="s">
        <v>97</v>
      </c>
    </row>
    <row r="93" spans="2:18">
      <c r="C93" s="11" t="s">
        <v>98</v>
      </c>
    </row>
    <row r="95" spans="2:18">
      <c r="C95" s="11" t="s">
        <v>99</v>
      </c>
    </row>
  </sheetData>
  <mergeCells count="5">
    <mergeCell ref="E2:P2"/>
    <mergeCell ref="E3:P3"/>
    <mergeCell ref="E4:P4"/>
    <mergeCell ref="C13:C15"/>
    <mergeCell ref="T15:U16"/>
  </mergeCells>
  <printOptions horizontalCentered="1"/>
  <pageMargins left="0.7" right="0.7" top="0.75" bottom="0.75" header="0.3" footer="0.3"/>
  <pageSetup paperSize="9" scale="4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</vt:lpstr>
      <vt:lpstr>Current!Print_Area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Yankos</dc:creator>
  <cp:lastModifiedBy>Chris Yankos</cp:lastModifiedBy>
  <dcterms:created xsi:type="dcterms:W3CDTF">2019-06-12T00:23:00Z</dcterms:created>
  <dcterms:modified xsi:type="dcterms:W3CDTF">2025-07-09T06:29:34Z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AB483A20A4994C4EBF6552DA080F8BAF_12</vt:lpwstr>
  </property>
  <property fmtid="{D5CDD505-2E9C-101B-9397-08002B2CF9AE}" pid="3" name="KSOProductBuildVer">
    <vt:lpwstr>1033-12.2.0.21931</vt:lpwstr>
  </property>
</Properties>
</file>